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17895" windowHeight="12975" firstSheet="1" activeTab="1"/>
  </bookViews>
  <sheets>
    <sheet name="2016" sheetId="11" state="hidden" r:id="rId1"/>
    <sheet name="FdA 2016" sheetId="12" r:id="rId2"/>
    <sheet name="2016 Vecchio" sheetId="1" state="hidden" r:id="rId3"/>
    <sheet name="Calcoli" sheetId="9" state="hidden" r:id="rId4"/>
    <sheet name="2016-2015-2014 FUG" sheetId="2" state="hidden" r:id="rId5"/>
    <sheet name="2015" sheetId="7" state="hidden" r:id="rId6"/>
    <sheet name="2014_FUG" sheetId="8" state="hidden" r:id="rId7"/>
    <sheet name="2014" sheetId="3" state="hidden" r:id="rId8"/>
    <sheet name="2013" sheetId="4" state="hidden" r:id="rId9"/>
    <sheet name="Comp.Prod." sheetId="5" state="hidden" r:id="rId10"/>
    <sheet name="Compensi Personale" sheetId="6" state="hidden" r:id="rId11"/>
  </sheets>
  <definedNames>
    <definedName name="_xlnm.Print_Area" localSheetId="8">'2013'!$A$1:$D$24</definedName>
    <definedName name="_xlnm.Print_Area" localSheetId="7">'2014'!$A$1:$D$24</definedName>
    <definedName name="_xlnm.Print_Area" localSheetId="6">'2014_FUG'!$A$1:$D$24</definedName>
    <definedName name="_xlnm.Print_Area" localSheetId="5">'2015'!$A$1:$D$25</definedName>
    <definedName name="_xlnm.Print_Area" localSheetId="0">'2016'!$A$1:$D$15</definedName>
    <definedName name="_xlnm.Print_Area" localSheetId="2">'2016 Vecchio'!$A$1:$D$23</definedName>
    <definedName name="_xlnm.Print_Area" localSheetId="4">'2016-2015-2014 FUG'!$A$1:$K$26</definedName>
    <definedName name="_xlnm.Print_Area" localSheetId="3">Calcoli!$A$1:$J$23</definedName>
    <definedName name="_xlnm.Print_Area" localSheetId="9">Comp.Prod.!$A$1:$H$9</definedName>
    <definedName name="_xlnm.Print_Area" localSheetId="1">'FdA 2016'!$A$1:$D$15</definedName>
  </definedNames>
  <calcPr calcId="144525"/>
</workbook>
</file>

<file path=xl/calcChain.xml><?xml version="1.0" encoding="utf-8"?>
<calcChain xmlns="http://schemas.openxmlformats.org/spreadsheetml/2006/main">
  <c r="F16" i="5" l="1"/>
  <c r="H16" i="5" s="1"/>
  <c r="E18" i="5"/>
  <c r="G17" i="5"/>
  <c r="E17" i="5"/>
  <c r="G16" i="5"/>
  <c r="G18" i="5" s="1"/>
  <c r="E16" i="5"/>
  <c r="H12" i="5"/>
  <c r="G14" i="5"/>
  <c r="E14" i="5"/>
  <c r="G13" i="5"/>
  <c r="E13" i="5"/>
  <c r="G12" i="5"/>
  <c r="E12" i="5"/>
  <c r="D4" i="11"/>
  <c r="F7" i="12"/>
  <c r="B14" i="12" s="1"/>
  <c r="D7" i="12"/>
  <c r="D6" i="12" s="1"/>
  <c r="D9" i="11"/>
  <c r="D6" i="11"/>
  <c r="B14" i="11"/>
  <c r="D7" i="11"/>
  <c r="F7" i="11"/>
  <c r="C6" i="11"/>
  <c r="F6" i="11" s="1"/>
  <c r="B12" i="11" s="1"/>
  <c r="F13" i="5" l="1"/>
  <c r="H13" i="5" s="1"/>
  <c r="F14" i="5"/>
  <c r="H14" i="5" s="1"/>
  <c r="F18" i="5"/>
  <c r="H18" i="5" s="1"/>
  <c r="F17" i="5"/>
  <c r="H17" i="5" s="1"/>
  <c r="D9" i="12"/>
  <c r="D4" i="12" s="1"/>
  <c r="C6" i="12"/>
  <c r="F6" i="12" s="1"/>
  <c r="B12" i="12" s="1"/>
  <c r="G8" i="5"/>
  <c r="G7" i="5"/>
  <c r="G9" i="5" s="1"/>
  <c r="G4" i="5"/>
  <c r="G3" i="5"/>
  <c r="G5" i="5" s="1"/>
  <c r="F8" i="5" l="1"/>
  <c r="H8" i="5" s="1"/>
  <c r="F9" i="5"/>
  <c r="H9" i="5" s="1"/>
  <c r="F4" i="5"/>
  <c r="H4" i="5" s="1"/>
  <c r="F5" i="5"/>
  <c r="H5" i="5" s="1"/>
  <c r="E9" i="5" l="1"/>
  <c r="E8" i="5"/>
  <c r="E7" i="5"/>
  <c r="E3" i="5"/>
  <c r="E5" i="5"/>
  <c r="E4" i="5"/>
  <c r="B16" i="2" l="1"/>
  <c r="B15" i="2"/>
  <c r="C14" i="2"/>
  <c r="B12" i="2"/>
  <c r="D11" i="2"/>
  <c r="B11" i="2"/>
  <c r="D21" i="2"/>
  <c r="C21" i="2"/>
  <c r="B21" i="2"/>
  <c r="C20" i="2"/>
  <c r="B20" i="2"/>
  <c r="C19" i="2"/>
  <c r="B19" i="2"/>
  <c r="C18" i="2"/>
  <c r="B18" i="2"/>
  <c r="D3" i="2"/>
  <c r="B7" i="2"/>
  <c r="B6" i="2"/>
  <c r="B5" i="2"/>
  <c r="C21" i="1"/>
  <c r="B21" i="1"/>
  <c r="C20" i="1"/>
  <c r="B20" i="1"/>
  <c r="D19" i="1"/>
  <c r="C19" i="1"/>
  <c r="B19" i="1"/>
  <c r="D18" i="1"/>
  <c r="C18" i="1"/>
  <c r="B18" i="1"/>
  <c r="B16" i="1"/>
  <c r="B15" i="1"/>
  <c r="C14" i="1"/>
  <c r="B12" i="1"/>
  <c r="D11" i="1"/>
  <c r="C11" i="1"/>
  <c r="B11" i="1"/>
  <c r="B7" i="1"/>
  <c r="B6" i="1"/>
  <c r="B5" i="1"/>
  <c r="C11" i="9"/>
  <c r="C11" i="2" s="1"/>
  <c r="E14" i="7"/>
  <c r="D20" i="9"/>
  <c r="D20" i="1" s="1"/>
  <c r="D18" i="9"/>
  <c r="D18" i="2" s="1"/>
  <c r="G26" i="2"/>
  <c r="G25" i="2"/>
  <c r="E26" i="2"/>
  <c r="E25" i="2"/>
  <c r="D21" i="9"/>
  <c r="D21" i="1" s="1"/>
  <c r="D19" i="9"/>
  <c r="D19" i="2" s="1"/>
  <c r="H3" i="2"/>
  <c r="H9" i="2"/>
  <c r="D20" i="2" l="1"/>
  <c r="F9" i="2" l="1"/>
  <c r="F3" i="2"/>
  <c r="J21" i="2"/>
  <c r="G21" i="9" s="1"/>
  <c r="J21" i="9" s="1"/>
  <c r="J20" i="2"/>
  <c r="G20" i="9" s="1"/>
  <c r="J20" i="9" s="1"/>
  <c r="J19" i="2"/>
  <c r="G19" i="9" s="1"/>
  <c r="J19" i="9" s="1"/>
  <c r="J18" i="2"/>
  <c r="G18" i="9" s="1"/>
  <c r="J18" i="9" s="1"/>
  <c r="J16" i="2"/>
  <c r="G16" i="9" s="1"/>
  <c r="J15" i="2"/>
  <c r="G15" i="9" s="1"/>
  <c r="J14" i="2"/>
  <c r="G14" i="9" s="1"/>
  <c r="J13" i="2"/>
  <c r="G13" i="9" s="1"/>
  <c r="J12" i="2"/>
  <c r="G12" i="9" s="1"/>
  <c r="J11" i="2"/>
  <c r="J6" i="2"/>
  <c r="G6" i="9" s="1"/>
  <c r="J7" i="2"/>
  <c r="G7" i="9" s="1"/>
  <c r="J5" i="2"/>
  <c r="G5" i="9" s="1"/>
  <c r="I21" i="2"/>
  <c r="F21" i="9" s="1"/>
  <c r="I20" i="2"/>
  <c r="F20" i="9" s="1"/>
  <c r="I19" i="2"/>
  <c r="F19" i="9" s="1"/>
  <c r="I18" i="2"/>
  <c r="F18" i="9" s="1"/>
  <c r="I16" i="2"/>
  <c r="F16" i="9" s="1"/>
  <c r="I15" i="2"/>
  <c r="F15" i="9" s="1"/>
  <c r="I14" i="2"/>
  <c r="F14" i="9" s="1"/>
  <c r="I13" i="2"/>
  <c r="F13" i="9" s="1"/>
  <c r="I12" i="2"/>
  <c r="I11" i="2"/>
  <c r="I7" i="2"/>
  <c r="F7" i="9" s="1"/>
  <c r="I6" i="2"/>
  <c r="F6" i="9" s="1"/>
  <c r="I5" i="2"/>
  <c r="F5" i="9" s="1"/>
  <c r="K5" i="9" l="1"/>
  <c r="K6" i="9"/>
  <c r="G11" i="9"/>
  <c r="K11" i="2"/>
  <c r="I25" i="2"/>
  <c r="F11" i="9"/>
  <c r="I11" i="9" s="1"/>
  <c r="F12" i="9"/>
  <c r="I26" i="2"/>
  <c r="H23" i="2"/>
  <c r="J9" i="2"/>
  <c r="J3" i="2"/>
  <c r="G3" i="9" s="1"/>
  <c r="K7" i="9" s="1"/>
  <c r="F23" i="2"/>
  <c r="D3" i="8"/>
  <c r="D23" i="8" s="1"/>
  <c r="C5" i="8"/>
  <c r="C6" i="8"/>
  <c r="C7" i="8"/>
  <c r="D9" i="8"/>
  <c r="C11" i="8"/>
  <c r="C12" i="8"/>
  <c r="C13" i="8"/>
  <c r="C15" i="8"/>
  <c r="C16" i="8"/>
  <c r="C18" i="8"/>
  <c r="C19" i="8"/>
  <c r="C20" i="8"/>
  <c r="C21" i="8"/>
  <c r="G23" i="8"/>
  <c r="G9" i="9" l="1"/>
  <c r="J3" i="9"/>
  <c r="D7" i="9"/>
  <c r="D6" i="9"/>
  <c r="D5" i="9"/>
  <c r="J23" i="2"/>
  <c r="G23" i="9" s="1"/>
  <c r="D5" i="2" l="1"/>
  <c r="K5" i="2" s="1"/>
  <c r="D5" i="1"/>
  <c r="M16" i="9"/>
  <c r="K16" i="9" s="1"/>
  <c r="M12" i="9"/>
  <c r="K12" i="9" s="1"/>
  <c r="D12" i="9" s="1"/>
  <c r="M14" i="9"/>
  <c r="M13" i="9"/>
  <c r="M15" i="9"/>
  <c r="K15" i="9" s="1"/>
  <c r="D15" i="9" s="1"/>
  <c r="D7" i="2"/>
  <c r="K7" i="2" s="1"/>
  <c r="D7" i="1"/>
  <c r="D6" i="2"/>
  <c r="K6" i="2" s="1"/>
  <c r="D6" i="1"/>
  <c r="M11" i="9"/>
  <c r="K11" i="9" s="1"/>
  <c r="C6" i="9"/>
  <c r="J6" i="9"/>
  <c r="C5" i="9"/>
  <c r="J5" i="9"/>
  <c r="C7" i="9"/>
  <c r="J7" i="9"/>
  <c r="J11" i="9"/>
  <c r="D16" i="2"/>
  <c r="K16" i="2" s="1"/>
  <c r="D14" i="9"/>
  <c r="D14" i="2" s="1"/>
  <c r="K14" i="2" s="1"/>
  <c r="D16" i="9"/>
  <c r="J16" i="9" s="1"/>
  <c r="D13" i="9"/>
  <c r="C12" i="9" l="1"/>
  <c r="J12" i="9"/>
  <c r="D9" i="9"/>
  <c r="D23" i="9" s="1"/>
  <c r="J23" i="9" s="1"/>
  <c r="D15" i="2"/>
  <c r="K15" i="2" s="1"/>
  <c r="C15" i="9"/>
  <c r="C15" i="1" s="1"/>
  <c r="D3" i="1"/>
  <c r="D13" i="2"/>
  <c r="K13" i="2" s="1"/>
  <c r="C13" i="9"/>
  <c r="I5" i="9"/>
  <c r="C5" i="1"/>
  <c r="F3" i="5" s="1"/>
  <c r="C5" i="2"/>
  <c r="D13" i="1"/>
  <c r="I7" i="9"/>
  <c r="C7" i="2"/>
  <c r="C7" i="1"/>
  <c r="I6" i="9"/>
  <c r="C6" i="2"/>
  <c r="C6" i="1"/>
  <c r="D23" i="2"/>
  <c r="K23" i="2" s="1"/>
  <c r="D25" i="9"/>
  <c r="I12" i="9"/>
  <c r="C12" i="1"/>
  <c r="F7" i="5" s="1"/>
  <c r="C12" i="2"/>
  <c r="C26" i="2" s="1"/>
  <c r="D12" i="1"/>
  <c r="D12" i="2"/>
  <c r="C16" i="9"/>
  <c r="J13" i="9"/>
  <c r="J14" i="9"/>
  <c r="J15" i="9"/>
  <c r="D14" i="1"/>
  <c r="C15" i="2"/>
  <c r="C25" i="2" s="1"/>
  <c r="D16" i="1"/>
  <c r="D15" i="1"/>
  <c r="I15" i="9"/>
  <c r="K12" i="2" l="1"/>
  <c r="D9" i="2"/>
  <c r="D9" i="1"/>
  <c r="D23" i="1" s="1"/>
  <c r="J9" i="9"/>
  <c r="I13" i="9"/>
  <c r="C13" i="1"/>
  <c r="C13" i="2"/>
  <c r="I16" i="9"/>
  <c r="C16" i="1"/>
  <c r="C16" i="2"/>
</calcChain>
</file>

<file path=xl/comments1.xml><?xml version="1.0" encoding="utf-8"?>
<comments xmlns="http://schemas.openxmlformats.org/spreadsheetml/2006/main">
  <authors>
    <author>Roberto Ceci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Numero turni</t>
        </r>
      </text>
    </comment>
  </commentList>
</comments>
</file>

<file path=xl/comments2.xml><?xml version="1.0" encoding="utf-8"?>
<comments xmlns="http://schemas.openxmlformats.org/spreadsheetml/2006/main">
  <authors>
    <author>Roberto Ceci</author>
  </authors>
  <commentList>
    <comment ref="D11" authorId="0">
      <text>
        <r>
          <rPr>
            <b/>
            <sz val="9"/>
            <color indexed="81"/>
            <rFont val="Tahoma"/>
            <charset val="1"/>
          </rPr>
          <t>Non c'è formula</t>
        </r>
      </text>
    </comment>
  </commentList>
</comments>
</file>

<file path=xl/sharedStrings.xml><?xml version="1.0" encoding="utf-8"?>
<sst xmlns="http://schemas.openxmlformats.org/spreadsheetml/2006/main" count="346" uniqueCount="101">
  <si>
    <t>TABELLA ALLEGATA ALL'ACCORDO INTEGRATIVO CONCERNENTE LA DISTRIBUZIONE DELLE ECONOMIE DI GESTIONE E DELLE RISORSE DI CUI ALL'ART. 1, COMMA 1328, DELLA LEGGE 296/2006 AFFLUITE AL FONDO DI AMMINISTRAZIONE PER L'ANNO 2015</t>
  </si>
  <si>
    <t>SITUAZIONE  F.A. ANNO 2015</t>
  </si>
  <si>
    <t>Punto 1 - Patto per il Soccorso - art. 8 D.P.R. 251/2010</t>
  </si>
  <si>
    <t>Descrizione Compenso</t>
  </si>
  <si>
    <t>N. turni</t>
  </si>
  <si>
    <t>Compenso</t>
  </si>
  <si>
    <t>Costo totale</t>
  </si>
  <si>
    <r>
      <t xml:space="preserve">1.a) </t>
    </r>
    <r>
      <rPr>
        <sz val="10"/>
        <color indexed="8"/>
        <rFont val="Arial"/>
        <family val="2"/>
      </rPr>
      <t xml:space="preserve"> Incremento compenso giornaliero al personale amministrativo e operativo non turnista</t>
    </r>
  </si>
  <si>
    <r>
      <rPr>
        <b/>
        <sz val="10"/>
        <color indexed="8"/>
        <rFont val="Arial"/>
        <family val="2"/>
      </rPr>
      <t xml:space="preserve">1.b) </t>
    </r>
    <r>
      <rPr>
        <sz val="10"/>
        <color indexed="8"/>
        <rFont val="Arial1"/>
      </rPr>
      <t xml:space="preserve"> Incremento della misura dell' Indennità di turno per i turni notturni</t>
    </r>
  </si>
  <si>
    <r>
      <t xml:space="preserve">1.c)  </t>
    </r>
    <r>
      <rPr>
        <sz val="10"/>
        <color indexed="8"/>
        <rFont val="Arial"/>
        <family val="2"/>
      </rPr>
      <t>Incremento  del compenso per l'incentivazione  degli istruttori e formatori per corsi a valenza nazionale svolti presso la sede di servizio</t>
    </r>
  </si>
  <si>
    <t>N. dipendenti</t>
  </si>
  <si>
    <t>Punto 2 - Economie di Gestione</t>
  </si>
  <si>
    <r>
      <rPr>
        <b/>
        <sz val="10"/>
        <color indexed="8"/>
        <rFont val="Arial"/>
        <family val="2"/>
      </rPr>
      <t xml:space="preserve">2.a)  </t>
    </r>
    <r>
      <rPr>
        <sz val="10"/>
        <color indexed="8"/>
        <rFont val="Arial"/>
        <family val="2"/>
      </rPr>
      <t xml:space="preserve"> Incremento Indennità di Turno</t>
    </r>
  </si>
  <si>
    <r>
      <t xml:space="preserve">2.b) </t>
    </r>
    <r>
      <rPr>
        <sz val="10"/>
        <color indexed="8"/>
        <rFont val="Arial"/>
        <family val="2"/>
      </rPr>
      <t xml:space="preserve">  Incremento compenso giornaliero al personale amministrativo e operativo non turnista</t>
    </r>
  </si>
  <si>
    <r>
      <t xml:space="preserve">2.c)  </t>
    </r>
    <r>
      <rPr>
        <sz val="10"/>
        <color indexed="8"/>
        <rFont val="Arial"/>
        <family val="2"/>
      </rPr>
      <t>Compenso al personale SAF 2B</t>
    </r>
  </si>
  <si>
    <r>
      <rPr>
        <b/>
        <sz val="10"/>
        <color indexed="8"/>
        <rFont val="Arial"/>
        <family val="2"/>
      </rPr>
      <t xml:space="preserve">2.d) </t>
    </r>
    <r>
      <rPr>
        <sz val="10"/>
        <color indexed="8"/>
        <rFont val="Arial"/>
        <family val="2"/>
      </rPr>
      <t xml:space="preserve">  Incremento nella misura del 50% delle tariffe relative ai compensi incentivanti la formazione del personale per corsi a valenza nazionale</t>
    </r>
  </si>
  <si>
    <r>
      <t>2.e)</t>
    </r>
    <r>
      <rPr>
        <sz val="10"/>
        <color indexed="8"/>
        <rFont val="Arial"/>
        <family val="2"/>
      </rPr>
      <t xml:space="preserve">   Compenso al personale destinatario dell'Indennita' operativa per il soccorso esterno di cui all'art. 7 D.P.R. 251/2010</t>
    </r>
  </si>
  <si>
    <r>
      <t>2.f)</t>
    </r>
    <r>
      <rPr>
        <sz val="10"/>
        <color indexed="8"/>
        <rFont val="Arial"/>
        <family val="2"/>
      </rPr>
      <t xml:space="preserve"> Compenso "autisti" inseriti nel dispositivo di soccorso</t>
    </r>
  </si>
  <si>
    <r>
      <t>2.g)</t>
    </r>
    <r>
      <rPr>
        <sz val="10"/>
        <color indexed="8"/>
        <rFont val="Arial"/>
        <family val="2"/>
      </rPr>
      <t xml:space="preserve"> Compenso annuo funzione consegnatario</t>
    </r>
  </si>
  <si>
    <r>
      <t>2.h)</t>
    </r>
    <r>
      <rPr>
        <sz val="10"/>
        <color indexed="8"/>
        <rFont val="Arial"/>
        <family val="2"/>
      </rPr>
      <t xml:space="preserve"> Compenso giornaliero funzione sostituto consegnatario (costo medio)</t>
    </r>
  </si>
  <si>
    <r>
      <t>2.i)</t>
    </r>
    <r>
      <rPr>
        <sz val="10"/>
        <color indexed="8"/>
        <rFont val="Arial"/>
        <family val="2"/>
      </rPr>
      <t xml:space="preserve"> Compenso annuo funzione responsabile amministrativo contabile</t>
    </r>
  </si>
  <si>
    <r>
      <t>2.j)</t>
    </r>
    <r>
      <rPr>
        <sz val="10"/>
        <color indexed="8"/>
        <rFont val="Arial"/>
        <family val="2"/>
      </rPr>
      <t xml:space="preserve"> Compenso giornaliero funzione sostituto responsabile amministrativo contabile (costo medio)</t>
    </r>
  </si>
  <si>
    <t>DISPONIBILITA' F.A.</t>
  </si>
  <si>
    <t>Variazione percentuale</t>
  </si>
  <si>
    <t>ADEGUATO AI CENTRI DI SPESA</t>
  </si>
  <si>
    <t>Personale Operativo</t>
  </si>
  <si>
    <t>Personale Amminstrativo e Operativo non turnista</t>
  </si>
  <si>
    <t>TABELLA ALLEGATA ALL'ACCORDO INTEGRATIVO CONCERNENTE LA DISTRIBUZIONE DEI RISPARMI DI GESTIONE E DELLE RISORSE DI CUI ALL'ART. 1, COMMA 1328, DELLA LEGGE 296/2006 AFFLUITE AL FONDO DI AMMINISTRAZIONE PER L'ANNO 2014</t>
  </si>
  <si>
    <t>SITUAZIONE  F.A. ANNO 2014</t>
  </si>
  <si>
    <t>Punto 2 - Risparmi ed Economie di Gestione</t>
  </si>
  <si>
    <t>TABELLA ALLEGATA ALL'ACCORDO INTEGRATIVO CONCERNENTE LA DISTRIBUZIONE DEI RISPARMI DI GESTIONE E DELLE RISORSE DI CUI ALL'ART. 1, COMMA 1328, DELLA LEGGE 296/2006 AFFLUITE AL FONDO DI AMMINISTRAZIONE PER L'ANNO 2013</t>
  </si>
  <si>
    <t>SITUAZIONE  F.A. ANNO 2013</t>
  </si>
  <si>
    <t>Turno</t>
  </si>
  <si>
    <t>GG lavorativi</t>
  </si>
  <si>
    <t>Fine Settimana</t>
  </si>
  <si>
    <t>Festivi</t>
  </si>
  <si>
    <t>Totale</t>
  </si>
  <si>
    <t>Compenso Giornaliero</t>
  </si>
  <si>
    <t>GG. X Mese</t>
  </si>
  <si>
    <t>Compenso Mensile</t>
  </si>
  <si>
    <t>6 x Sett.</t>
  </si>
  <si>
    <t>5 x Sett.</t>
  </si>
  <si>
    <t>Turni 12 H</t>
  </si>
  <si>
    <t>DIPARTIMENTO DEI VIGILI DEL FUOCO, DEL SOCCORSO PUBBLICO E DELLA DIFESA CIVILE</t>
  </si>
  <si>
    <t>Direzione Centrale per le Risorse Finanziarie</t>
  </si>
  <si>
    <t>Compensi Fondo di Amministrazione - Anno 2015</t>
  </si>
  <si>
    <t>PERSONALE OPERATIVO VVF*</t>
  </si>
  <si>
    <t>Turni</t>
  </si>
  <si>
    <t>Ind.Turno                           (Fissa + Increm.)</t>
  </si>
  <si>
    <t>Ind.Oper. Socc.Estern. (Fissa + Increm.)</t>
  </si>
  <si>
    <t>Ind.Nott.                                      (Fissa + Increm.)</t>
  </si>
  <si>
    <t>Ind.Festiva                           (Fissa)</t>
  </si>
  <si>
    <t>*</t>
  </si>
  <si>
    <t>Il personale autista percepisce € 5,00 per ogni turno effettuato</t>
  </si>
  <si>
    <t>Il personale SAF 2B percepisce € 23,00  per ogni turno diurno effettuato</t>
  </si>
  <si>
    <t>Specifiche indennità sono inoltre previste per il personale specialista</t>
  </si>
  <si>
    <t>PERSONALE RUOLO TECNICO, AMMINISTRATIVO-CONTABILE E TECNICO-INFORMATICO.**</t>
  </si>
  <si>
    <t>gg</t>
  </si>
  <si>
    <t>Comp.Prod.                         Importo Fisso</t>
  </si>
  <si>
    <t>Increm.Comp.Prod.                   Patto Soccorso</t>
  </si>
  <si>
    <t>Incr.Comp.Prod.                    Risparmio Gestione</t>
  </si>
  <si>
    <t>**</t>
  </si>
  <si>
    <t>Il personale con funzioni di "Consegnatario" e "Responsabile amministrativo contabile" percepisce un compenso annuo di € 840,00</t>
  </si>
  <si>
    <t>Il personale con funzioni di "Sostituto Consegnatario" e "Sostituto Responsabile Amministrativo Contabile" percepisce un compenso giornaliero di € 2,50 per ogni giorno di assenza del titolare</t>
  </si>
  <si>
    <t>TABELLA ALLEGATA ALL'ACCORDO INTEGRATIVO CONCERNENTE LA DISTRIBUZIONE DELLE ECONOMIE DI GESTIONE E DELLE RISORSE DI CUI ALL'ART. 1, COMMA 1328, DELLA LEGGE 296/2006 AFFLUITE AL FONDO DI AMMINISTRAZIONE PER L'ANNO 2016</t>
  </si>
  <si>
    <t>SITUAZIONE  F.A. ANNO 2016</t>
  </si>
  <si>
    <t>ANNO 2015</t>
  </si>
  <si>
    <r>
      <t>2.j)</t>
    </r>
    <r>
      <rPr>
        <sz val="10"/>
        <rFont val="Arial"/>
        <family val="2"/>
      </rPr>
      <t xml:space="preserve"> Compenso giornaliero funzione sostituto responsabile amministrativo contabile (costo medio)</t>
    </r>
  </si>
  <si>
    <r>
      <t>2.i)</t>
    </r>
    <r>
      <rPr>
        <sz val="10"/>
        <rFont val="Arial"/>
        <family val="2"/>
      </rPr>
      <t xml:space="preserve"> Compenso annuo funzione responsabile amministrativo contabile</t>
    </r>
  </si>
  <si>
    <r>
      <t>2.h)</t>
    </r>
    <r>
      <rPr>
        <sz val="10"/>
        <rFont val="Arial"/>
        <family val="2"/>
      </rPr>
      <t xml:space="preserve"> Compenso giornaliero funzione sostituto consegnatario (costo medio)</t>
    </r>
  </si>
  <si>
    <r>
      <t>2.g)</t>
    </r>
    <r>
      <rPr>
        <sz val="10"/>
        <rFont val="Arial"/>
        <family val="2"/>
      </rPr>
      <t xml:space="preserve"> Compenso annuo funzione consegnatario</t>
    </r>
  </si>
  <si>
    <r>
      <t>2.f)</t>
    </r>
    <r>
      <rPr>
        <sz val="10"/>
        <rFont val="Arial"/>
        <family val="2"/>
      </rPr>
      <t xml:space="preserve"> Compenso "autisti" inseriti nel dispositivo di soccorso</t>
    </r>
  </si>
  <si>
    <r>
      <t>2.e)</t>
    </r>
    <r>
      <rPr>
        <sz val="10"/>
        <rFont val="Arial"/>
        <family val="2"/>
      </rPr>
      <t xml:space="preserve">   Compenso al personale destinatario dell'Indennita' operativa per il soccorso esterno di cui all'art. 7 D.P.R. 251/2010</t>
    </r>
  </si>
  <si>
    <r>
      <rPr>
        <b/>
        <sz val="10"/>
        <rFont val="Arial"/>
        <family val="2"/>
      </rPr>
      <t xml:space="preserve">2.d) </t>
    </r>
    <r>
      <rPr>
        <sz val="10"/>
        <rFont val="Arial"/>
        <family val="2"/>
      </rPr>
      <t xml:space="preserve">  Incremento nella misura del 50% delle tariffe relative ai compensi incentivanti la formazione del personale per corsi a valenza nazionale </t>
    </r>
  </si>
  <si>
    <r>
      <t xml:space="preserve">2.c)  </t>
    </r>
    <r>
      <rPr>
        <sz val="10"/>
        <rFont val="Arial"/>
        <family val="2"/>
      </rPr>
      <t>Compenso al personale SAF 2B</t>
    </r>
  </si>
  <si>
    <r>
      <t xml:space="preserve">2.b) </t>
    </r>
    <r>
      <rPr>
        <sz val="10"/>
        <rFont val="Arial"/>
        <family val="2"/>
      </rPr>
      <t xml:space="preserve">  Incremento compenso giornaliero al personale amministrativo e operativo non turnista</t>
    </r>
  </si>
  <si>
    <r>
      <rPr>
        <b/>
        <sz val="10"/>
        <rFont val="Arial"/>
        <family val="2"/>
      </rPr>
      <t xml:space="preserve">2.a)  </t>
    </r>
    <r>
      <rPr>
        <sz val="10"/>
        <rFont val="Arial"/>
        <family val="2"/>
      </rPr>
      <t xml:space="preserve"> Incremento Indennità di Turno</t>
    </r>
  </si>
  <si>
    <t>Punto 2</t>
  </si>
  <si>
    <r>
      <t xml:space="preserve">1.c)  </t>
    </r>
    <r>
      <rPr>
        <sz val="10"/>
        <rFont val="Arial"/>
        <family val="2"/>
      </rPr>
      <t>Incremento  del compenso per l'incentivazione  degli istruttori e formatori per corsi a valenza nazionale svolti presso la sede di servizio</t>
    </r>
  </si>
  <si>
    <r>
      <rPr>
        <b/>
        <sz val="10"/>
        <rFont val="Arial"/>
        <family val="2"/>
      </rPr>
      <t xml:space="preserve">1.b) </t>
    </r>
    <r>
      <rPr>
        <sz val="11"/>
        <color theme="1"/>
        <rFont val="Arial"/>
        <family val="2"/>
      </rPr>
      <t xml:space="preserve"> Incremento della misura dell' Indennità di turno per i turni notturni</t>
    </r>
  </si>
  <si>
    <r>
      <t xml:space="preserve">1.a) </t>
    </r>
    <r>
      <rPr>
        <sz val="10"/>
        <rFont val="Arial"/>
        <family val="2"/>
      </rPr>
      <t xml:space="preserve"> Incremento compenso giornaliero al personale amministrativo e operativo non turnista</t>
    </r>
  </si>
  <si>
    <t>Punto 1</t>
  </si>
  <si>
    <t>FA 2014</t>
  </si>
  <si>
    <t>FUG</t>
  </si>
  <si>
    <t>TABELLA ALLEGATA ALL'ACCORDO INTEGRATIVO CONCERNENTE LA DISTRIBUZIONE DELLE RISORSE DI CUI ALL'ART. 2, COMMA 7, DEL DECRETO-LEGGE 143/2008 AFFLUITE AL FONDO DI AMMINISTRAZIONE PER L'ANNO 2014 (FONDO UNICO GIUSTIZIA)</t>
  </si>
  <si>
    <t>ANNO 2014 FUG</t>
  </si>
  <si>
    <t>ANNO 2015 + 2014 FUG</t>
  </si>
  <si>
    <t>Percentuale Incremento/Decremento</t>
  </si>
  <si>
    <r>
      <t xml:space="preserve">2.c)  </t>
    </r>
    <r>
      <rPr>
        <sz val="10"/>
        <color indexed="8"/>
        <rFont val="Arial"/>
        <family val="2"/>
      </rPr>
      <t>Compenso al personale SAF 2B (n.turni 8761)</t>
    </r>
  </si>
  <si>
    <t>Compensi</t>
  </si>
  <si>
    <t>ANNO 2016 - COMPENSO DI PRODUTTIVITA'</t>
  </si>
  <si>
    <t>Turni x anno</t>
  </si>
  <si>
    <t>Comp. X anno</t>
  </si>
  <si>
    <t>Compenso annuo personale operativo</t>
  </si>
  <si>
    <t>Compenso annuo personale amministrativo e personale operativo giornaliero</t>
  </si>
  <si>
    <t>Economie di Gestione</t>
  </si>
  <si>
    <t>Patto per il Soccorso - Art. 8, comma 4, D.P.R. 251/2010</t>
  </si>
  <si>
    <t>1. Incremento Indennità di Turno</t>
  </si>
  <si>
    <t>2. Incremento compenso giornaliero al personale amministrativo e operativo non turnista</t>
  </si>
  <si>
    <t>1ª Versione</t>
  </si>
  <si>
    <t>2ª Versione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</si>
</sst>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_-* #,##0.00\ _€_-;\-* #,##0.00\ _€_-;_-* &quot;-&quot;??\ _€_-;_-@_-"/>
    <numFmt numFmtId="165" formatCode="&quot; &quot;#,##0.00&quot; &quot;;&quot;-&quot;#,##0.00&quot; &quot;;&quot; -&quot;#&quot; &quot;;&quot; &quot;@&quot; &quot;"/>
    <numFmt numFmtId="166" formatCode="[$-410]#,##0"/>
    <numFmt numFmtId="167" formatCode="[$-410]#,##0.00"/>
    <numFmt numFmtId="168" formatCode="&quot; &quot;#,##0.0000&quot; &quot;;&quot;-&quot;#,##0.0000&quot; &quot;;&quot; -&quot;#&quot; &quot;;&quot; &quot;@&quot; &quot;"/>
    <numFmt numFmtId="169" formatCode="[$-410]General"/>
    <numFmt numFmtId="170" formatCode="[$€-410]&quot; &quot;#,##0.00;[Red]&quot;-&quot;[$€-410]&quot; &quot;#,##0.00"/>
    <numFmt numFmtId="171" formatCode="0.000%"/>
    <numFmt numFmtId="172" formatCode="0.0000000%"/>
    <numFmt numFmtId="173" formatCode="0.000000000000%"/>
    <numFmt numFmtId="174" formatCode="_-* #,##0.00000\ _€_-;\-* #,##0.00000\ _€_-;_-* &quot;-&quot;??\ _€_-;_-@_-"/>
  </numFmts>
  <fonts count="62">
    <font>
      <sz val="11"/>
      <color theme="1"/>
      <name val="Arial"/>
      <family val="2"/>
    </font>
    <font>
      <sz val="10"/>
      <color indexed="8"/>
      <name val="Arial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b/>
      <sz val="16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12"/>
      <name val="Arial"/>
      <family val="2"/>
    </font>
    <font>
      <sz val="12"/>
      <color indexed="12"/>
      <name val="Arial"/>
      <family val="2"/>
    </font>
    <font>
      <b/>
      <sz val="14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4"/>
      <color indexed="12"/>
      <name val="Arial"/>
      <family val="2"/>
    </font>
    <font>
      <sz val="10"/>
      <color indexed="9"/>
      <name val="Arial"/>
      <family val="2"/>
    </font>
    <font>
      <b/>
      <sz val="8"/>
      <color indexed="8"/>
      <name val="Arial"/>
      <family val="2"/>
    </font>
    <font>
      <b/>
      <sz val="16"/>
      <color indexed="10"/>
      <name val="Arial"/>
      <family val="2"/>
    </font>
    <font>
      <b/>
      <sz val="22"/>
      <color indexed="10"/>
      <name val="Arial"/>
      <family val="2"/>
    </font>
    <font>
      <b/>
      <sz val="18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b/>
      <sz val="18"/>
      <color indexed="8"/>
      <name val="Arial"/>
      <family val="2"/>
    </font>
    <font>
      <sz val="10"/>
      <color theme="1"/>
      <name val="Arial1"/>
    </font>
    <font>
      <b/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i/>
      <u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color rgb="FFFF00FF"/>
      <name val="Arial"/>
      <family val="2"/>
    </font>
    <font>
      <sz val="12"/>
      <color rgb="FFFF00FF"/>
      <name val="Arial"/>
      <family val="2"/>
    </font>
    <font>
      <b/>
      <sz val="16"/>
      <color rgb="FFFF0066"/>
      <name val="Arial"/>
      <family val="2"/>
    </font>
    <font>
      <b/>
      <sz val="14"/>
      <color rgb="FFFF0066"/>
      <name val="Arial"/>
      <family val="2"/>
    </font>
    <font>
      <b/>
      <sz val="10"/>
      <color rgb="FFFF0066"/>
      <name val="Arial"/>
      <family val="2"/>
    </font>
    <font>
      <b/>
      <sz val="12"/>
      <color rgb="FFFF0066"/>
      <name val="Arial"/>
      <family val="2"/>
    </font>
    <font>
      <b/>
      <sz val="16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6"/>
      <color rgb="FF0000FF"/>
      <name val="Arial"/>
      <family val="2"/>
    </font>
    <font>
      <b/>
      <sz val="14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sz val="12"/>
      <color rgb="FF0000FF"/>
      <name val="Arial"/>
      <family val="2"/>
    </font>
    <font>
      <b/>
      <sz val="9"/>
      <color indexed="81"/>
      <name val="Tahoma"/>
      <charset val="1"/>
    </font>
    <font>
      <sz val="10"/>
      <color rgb="FFFF0066"/>
      <name val="Arial"/>
      <family val="2"/>
    </font>
    <font>
      <b/>
      <sz val="16"/>
      <color rgb="FF3D9366"/>
      <name val="Arial"/>
      <family val="2"/>
    </font>
    <font>
      <b/>
      <sz val="14"/>
      <color rgb="FF3D9366"/>
      <name val="Arial"/>
      <family val="2"/>
    </font>
    <font>
      <b/>
      <sz val="10"/>
      <color rgb="FF3D9366"/>
      <name val="Arial"/>
      <family val="2"/>
    </font>
    <font>
      <b/>
      <sz val="12"/>
      <color rgb="FF3D9366"/>
      <name val="Arial"/>
      <family val="2"/>
    </font>
    <font>
      <sz val="10"/>
      <color rgb="FF3D9366"/>
      <name val="Arial"/>
      <family val="2"/>
    </font>
    <font>
      <sz val="12"/>
      <color rgb="FF3D9366"/>
      <name val="Arial"/>
      <family val="2"/>
    </font>
    <font>
      <sz val="10"/>
      <color theme="0" tint="-0.14999847407452621"/>
      <name val="Arial"/>
      <family val="2"/>
    </font>
    <font>
      <b/>
      <sz val="9"/>
      <color indexed="81"/>
      <name val="Tahoma"/>
      <family val="2"/>
    </font>
    <font>
      <sz val="22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55"/>
      </patternFill>
    </fill>
    <fill>
      <patternFill patternType="solid">
        <fgColor theme="3" tint="0.79998168889431442"/>
        <bgColor indexed="62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165" fontId="23" fillId="0" borderId="0"/>
    <xf numFmtId="169" fontId="23" fillId="0" borderId="0"/>
    <xf numFmtId="0" fontId="24" fillId="0" borderId="0">
      <alignment horizontal="center"/>
    </xf>
    <xf numFmtId="0" fontId="24" fillId="0" borderId="0">
      <alignment horizontal="center" textRotation="90"/>
    </xf>
    <xf numFmtId="165" fontId="23" fillId="0" borderId="0"/>
    <xf numFmtId="165" fontId="23" fillId="0" borderId="0"/>
    <xf numFmtId="169" fontId="25" fillId="0" borderId="0"/>
    <xf numFmtId="169" fontId="26" fillId="0" borderId="0"/>
    <xf numFmtId="0" fontId="27" fillId="0" borderId="0"/>
    <xf numFmtId="170" fontId="27" fillId="0" borderId="0"/>
    <xf numFmtId="16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</cellStyleXfs>
  <cellXfs count="287">
    <xf numFmtId="0" fontId="0" fillId="0" borderId="0" xfId="0"/>
    <xf numFmtId="169" fontId="23" fillId="0" borderId="0" xfId="2"/>
    <xf numFmtId="169" fontId="6" fillId="0" borderId="0" xfId="2" applyFont="1"/>
    <xf numFmtId="165" fontId="7" fillId="0" borderId="1" xfId="1" applyFont="1" applyFill="1" applyBorder="1" applyAlignment="1" applyProtection="1">
      <alignment vertical="center"/>
    </xf>
    <xf numFmtId="165" fontId="6" fillId="0" borderId="0" xfId="1" applyFont="1" applyFill="1" applyBorder="1" applyAlignment="1" applyProtection="1"/>
    <xf numFmtId="169" fontId="8" fillId="0" borderId="1" xfId="2" applyFont="1" applyFill="1" applyBorder="1" applyAlignment="1">
      <alignment horizontal="center" vertical="center"/>
    </xf>
    <xf numFmtId="165" fontId="8" fillId="0" borderId="1" xfId="1" applyFont="1" applyFill="1" applyBorder="1" applyAlignment="1" applyProtection="1">
      <alignment horizontal="center" vertical="center"/>
    </xf>
    <xf numFmtId="169" fontId="8" fillId="0" borderId="1" xfId="2" applyFont="1" applyFill="1" applyBorder="1" applyAlignment="1">
      <alignment horizontal="left" vertical="center" wrapText="1"/>
    </xf>
    <xf numFmtId="166" fontId="2" fillId="0" borderId="1" xfId="1" applyNumberFormat="1" applyFont="1" applyFill="1" applyBorder="1" applyAlignment="1" applyProtection="1">
      <alignment vertical="center"/>
    </xf>
    <xf numFmtId="165" fontId="2" fillId="0" borderId="1" xfId="1" applyFont="1" applyFill="1" applyBorder="1" applyAlignment="1" applyProtection="1">
      <alignment horizontal="center" vertical="center"/>
    </xf>
    <xf numFmtId="169" fontId="2" fillId="0" borderId="1" xfId="2" applyFont="1" applyFill="1" applyBorder="1" applyAlignment="1">
      <alignment horizontal="left" vertical="center"/>
    </xf>
    <xf numFmtId="166" fontId="2" fillId="0" borderId="1" xfId="2" applyNumberFormat="1" applyFont="1" applyFill="1" applyBorder="1" applyAlignment="1">
      <alignment vertical="center"/>
    </xf>
    <xf numFmtId="169" fontId="8" fillId="0" borderId="0" xfId="2" applyFont="1" applyFill="1" applyBorder="1" applyAlignment="1">
      <alignment horizontal="left" vertical="center" wrapText="1"/>
    </xf>
    <xf numFmtId="166" fontId="2" fillId="0" borderId="0" xfId="2" applyNumberFormat="1" applyFont="1" applyFill="1" applyBorder="1" applyAlignment="1">
      <alignment vertical="center"/>
    </xf>
    <xf numFmtId="165" fontId="2" fillId="0" borderId="0" xfId="1" applyFont="1" applyFill="1" applyBorder="1" applyAlignment="1" applyProtection="1">
      <alignment horizontal="center" vertical="center"/>
    </xf>
    <xf numFmtId="169" fontId="8" fillId="0" borderId="1" xfId="2" applyFont="1" applyBorder="1" applyAlignment="1">
      <alignment horizontal="center" vertical="center"/>
    </xf>
    <xf numFmtId="169" fontId="8" fillId="0" borderId="0" xfId="2" applyFont="1" applyBorder="1" applyAlignment="1"/>
    <xf numFmtId="166" fontId="2" fillId="0" borderId="0" xfId="2" applyNumberFormat="1" applyFont="1" applyBorder="1"/>
    <xf numFmtId="165" fontId="2" fillId="0" borderId="0" xfId="1" applyFont="1" applyFill="1" applyBorder="1" applyAlignment="1" applyProtection="1"/>
    <xf numFmtId="165" fontId="6" fillId="0" borderId="0" xfId="2" applyNumberFormat="1" applyFont="1"/>
    <xf numFmtId="169" fontId="2" fillId="0" borderId="1" xfId="2" applyFont="1" applyBorder="1" applyAlignment="1">
      <alignment horizontal="left" vertical="center"/>
    </xf>
    <xf numFmtId="169" fontId="8" fillId="0" borderId="1" xfId="2" applyFont="1" applyBorder="1" applyAlignment="1">
      <alignment horizontal="left" vertical="center" wrapText="1"/>
    </xf>
    <xf numFmtId="166" fontId="2" fillId="0" borderId="1" xfId="2" applyNumberFormat="1" applyFont="1" applyBorder="1" applyAlignment="1">
      <alignment vertical="center"/>
    </xf>
    <xf numFmtId="169" fontId="2" fillId="0" borderId="1" xfId="2" applyFont="1" applyBorder="1" applyAlignment="1">
      <alignment horizontal="left" vertical="center" wrapText="1"/>
    </xf>
    <xf numFmtId="167" fontId="6" fillId="0" borderId="0" xfId="2" applyNumberFormat="1" applyFont="1"/>
    <xf numFmtId="166" fontId="23" fillId="0" borderId="1" xfId="2" applyNumberFormat="1" applyBorder="1" applyAlignment="1">
      <alignment vertical="center"/>
    </xf>
    <xf numFmtId="169" fontId="8" fillId="0" borderId="0" xfId="2" applyFont="1" applyBorder="1" applyAlignment="1">
      <alignment wrapText="1"/>
    </xf>
    <xf numFmtId="166" fontId="2" fillId="0" borderId="0" xfId="1" applyNumberFormat="1" applyFont="1" applyFill="1" applyBorder="1" applyAlignment="1" applyProtection="1"/>
    <xf numFmtId="165" fontId="2" fillId="0" borderId="0" xfId="1" applyFont="1" applyFill="1" applyBorder="1" applyAlignment="1" applyProtection="1">
      <alignment horizontal="center"/>
    </xf>
    <xf numFmtId="165" fontId="5" fillId="0" borderId="1" xfId="1" applyFont="1" applyFill="1" applyBorder="1" applyAlignment="1" applyProtection="1">
      <alignment horizontal="center" vertical="center"/>
    </xf>
    <xf numFmtId="169" fontId="2" fillId="0" borderId="0" xfId="2" applyFont="1"/>
    <xf numFmtId="169" fontId="6" fillId="0" borderId="0" xfId="2" applyFont="1" applyBorder="1"/>
    <xf numFmtId="169" fontId="2" fillId="0" borderId="0" xfId="2" applyFont="1" applyBorder="1"/>
    <xf numFmtId="169" fontId="8" fillId="0" borderId="0" xfId="2" applyFont="1" applyBorder="1" applyAlignment="1">
      <alignment horizontal="center" wrapText="1"/>
    </xf>
    <xf numFmtId="165" fontId="2" fillId="0" borderId="1" xfId="1" applyFont="1" applyFill="1" applyBorder="1" applyAlignment="1" applyProtection="1">
      <alignment vertical="center"/>
    </xf>
    <xf numFmtId="169" fontId="10" fillId="0" borderId="0" xfId="2" applyFont="1"/>
    <xf numFmtId="165" fontId="7" fillId="0" borderId="1" xfId="2" applyNumberFormat="1" applyFont="1" applyBorder="1" applyAlignment="1"/>
    <xf numFmtId="168" fontId="6" fillId="0" borderId="0" xfId="2" applyNumberFormat="1" applyFont="1"/>
    <xf numFmtId="165" fontId="5" fillId="0" borderId="1" xfId="1" applyFont="1" applyFill="1" applyBorder="1" applyAlignment="1" applyProtection="1">
      <alignment vertical="center"/>
    </xf>
    <xf numFmtId="169" fontId="26" fillId="0" borderId="0" xfId="8"/>
    <xf numFmtId="169" fontId="20" fillId="0" borderId="1" xfId="8" applyFont="1" applyBorder="1" applyAlignment="1">
      <alignment horizontal="center" vertical="center" wrapText="1"/>
    </xf>
    <xf numFmtId="169" fontId="3" fillId="0" borderId="0" xfId="8" applyFont="1" applyAlignment="1">
      <alignment wrapText="1"/>
    </xf>
    <xf numFmtId="169" fontId="26" fillId="0" borderId="1" xfId="8" applyBorder="1"/>
    <xf numFmtId="169" fontId="26" fillId="0" borderId="1" xfId="8" applyBorder="1" applyAlignment="1">
      <alignment horizontal="center" vertical="center"/>
    </xf>
    <xf numFmtId="165" fontId="1" fillId="0" borderId="1" xfId="6" applyFont="1" applyFill="1" applyBorder="1" applyAlignment="1" applyProtection="1"/>
    <xf numFmtId="169" fontId="26" fillId="0" borderId="0" xfId="8" applyAlignment="1">
      <alignment horizontal="center" vertical="center"/>
    </xf>
    <xf numFmtId="165" fontId="1" fillId="0" borderId="0" xfId="6" applyFont="1" applyFill="1" applyBorder="1" applyAlignment="1" applyProtection="1"/>
    <xf numFmtId="169" fontId="25" fillId="0" borderId="0" xfId="7"/>
    <xf numFmtId="169" fontId="25" fillId="0" borderId="0" xfId="7" applyAlignment="1">
      <alignment horizontal="center" vertical="center"/>
    </xf>
    <xf numFmtId="169" fontId="8" fillId="0" borderId="1" xfId="7" applyFont="1" applyBorder="1" applyAlignment="1">
      <alignment horizontal="center" vertical="center" wrapText="1"/>
    </xf>
    <xf numFmtId="169" fontId="8" fillId="0" borderId="0" xfId="7" applyFont="1" applyAlignment="1">
      <alignment horizontal="center" vertical="center"/>
    </xf>
    <xf numFmtId="169" fontId="25" fillId="0" borderId="1" xfId="7" applyBorder="1" applyAlignment="1">
      <alignment horizontal="center" vertical="center"/>
    </xf>
    <xf numFmtId="169" fontId="8" fillId="0" borderId="0" xfId="7" applyFont="1" applyBorder="1" applyAlignment="1">
      <alignment horizontal="center" vertical="center"/>
    </xf>
    <xf numFmtId="169" fontId="25" fillId="0" borderId="0" xfId="7" applyBorder="1" applyAlignment="1">
      <alignment horizontal="center" vertical="center"/>
    </xf>
    <xf numFmtId="165" fontId="25" fillId="0" borderId="0" xfId="7" applyNumberFormat="1" applyBorder="1"/>
    <xf numFmtId="165" fontId="8" fillId="0" borderId="0" xfId="7" applyNumberFormat="1" applyFont="1" applyBorder="1"/>
    <xf numFmtId="169" fontId="8" fillId="0" borderId="1" xfId="7" applyFont="1" applyBorder="1" applyAlignment="1">
      <alignment horizontal="center" vertical="center"/>
    </xf>
    <xf numFmtId="164" fontId="2" fillId="0" borderId="1" xfId="11" applyFont="1" applyFill="1" applyBorder="1" applyAlignment="1" applyProtection="1">
      <alignment horizontal="center" vertical="center"/>
    </xf>
    <xf numFmtId="0" fontId="29" fillId="0" borderId="0" xfId="13"/>
    <xf numFmtId="0" fontId="30" fillId="0" borderId="0" xfId="13" applyFont="1"/>
    <xf numFmtId="0" fontId="30" fillId="0" borderId="0" xfId="13" applyFont="1" applyBorder="1"/>
    <xf numFmtId="0" fontId="31" fillId="0" borderId="0" xfId="13" applyFont="1" applyBorder="1" applyAlignment="1">
      <alignment wrapText="1"/>
    </xf>
    <xf numFmtId="0" fontId="32" fillId="0" borderId="0" xfId="13" applyFont="1"/>
    <xf numFmtId="0" fontId="32" fillId="0" borderId="0" xfId="13" applyFont="1" applyBorder="1"/>
    <xf numFmtId="0" fontId="31" fillId="0" borderId="0" xfId="13" applyFont="1" applyBorder="1" applyAlignment="1">
      <alignment horizontal="center" wrapText="1"/>
    </xf>
    <xf numFmtId="43" fontId="30" fillId="0" borderId="0" xfId="14" applyFont="1"/>
    <xf numFmtId="43" fontId="30" fillId="0" borderId="0" xfId="14" applyFont="1" applyAlignment="1">
      <alignment horizontal="center" vertical="center"/>
    </xf>
    <xf numFmtId="43" fontId="30" fillId="0" borderId="0" xfId="13" applyNumberFormat="1" applyFont="1"/>
    <xf numFmtId="43" fontId="33" fillId="0" borderId="6" xfId="14" applyFont="1" applyFill="1" applyBorder="1" applyAlignment="1">
      <alignment horizontal="center" vertical="center"/>
    </xf>
    <xf numFmtId="43" fontId="32" fillId="0" borderId="0" xfId="14" applyFont="1" applyBorder="1" applyAlignment="1"/>
    <xf numFmtId="43" fontId="32" fillId="0" borderId="0" xfId="14" applyFont="1" applyBorder="1" applyAlignment="1">
      <alignment horizontal="center"/>
    </xf>
    <xf numFmtId="3" fontId="32" fillId="0" borderId="0" xfId="14" applyNumberFormat="1" applyFont="1" applyBorder="1" applyAlignment="1"/>
    <xf numFmtId="43" fontId="32" fillId="0" borderId="6" xfId="14" applyFont="1" applyFill="1" applyBorder="1" applyAlignment="1">
      <alignment horizontal="center" vertical="center"/>
    </xf>
    <xf numFmtId="3" fontId="32" fillId="0" borderId="6" xfId="14" applyNumberFormat="1" applyFont="1" applyFill="1" applyBorder="1" applyAlignment="1">
      <alignment vertical="center"/>
    </xf>
    <xf numFmtId="0" fontId="31" fillId="0" borderId="6" xfId="13" applyFont="1" applyBorder="1" applyAlignment="1">
      <alignment horizontal="left" vertical="center" wrapText="1"/>
    </xf>
    <xf numFmtId="0" fontId="31" fillId="0" borderId="6" xfId="13" applyFont="1" applyFill="1" applyBorder="1" applyAlignment="1">
      <alignment horizontal="left" vertical="center" wrapText="1"/>
    </xf>
    <xf numFmtId="43" fontId="31" fillId="0" borderId="6" xfId="14" applyFont="1" applyBorder="1" applyAlignment="1">
      <alignment horizontal="center" vertical="center"/>
    </xf>
    <xf numFmtId="0" fontId="31" fillId="0" borderId="6" xfId="13" applyFont="1" applyBorder="1" applyAlignment="1">
      <alignment horizontal="center" vertical="center"/>
    </xf>
    <xf numFmtId="3" fontId="29" fillId="0" borderId="6" xfId="13" applyNumberFormat="1" applyBorder="1" applyAlignment="1">
      <alignment vertical="center"/>
    </xf>
    <xf numFmtId="4" fontId="30" fillId="0" borderId="0" xfId="13" applyNumberFormat="1" applyFont="1"/>
    <xf numFmtId="3" fontId="32" fillId="0" borderId="6" xfId="14" applyNumberFormat="1" applyFont="1" applyBorder="1" applyAlignment="1">
      <alignment vertical="center"/>
    </xf>
    <xf numFmtId="3" fontId="32" fillId="0" borderId="6" xfId="13" applyNumberFormat="1" applyFont="1" applyBorder="1" applyAlignment="1">
      <alignment vertical="center"/>
    </xf>
    <xf numFmtId="0" fontId="32" fillId="0" borderId="6" xfId="13" applyFont="1" applyBorder="1" applyAlignment="1">
      <alignment horizontal="left" vertical="center" wrapText="1"/>
    </xf>
    <xf numFmtId="0" fontId="32" fillId="0" borderId="6" xfId="13" applyFont="1" applyBorder="1" applyAlignment="1">
      <alignment horizontal="left" vertical="center"/>
    </xf>
    <xf numFmtId="43" fontId="34" fillId="0" borderId="6" xfId="14" applyFont="1" applyFill="1" applyBorder="1" applyAlignment="1">
      <alignment vertical="center"/>
    </xf>
    <xf numFmtId="43" fontId="32" fillId="0" borderId="0" xfId="14" applyFont="1" applyBorder="1"/>
    <xf numFmtId="3" fontId="32" fillId="0" borderId="0" xfId="13" applyNumberFormat="1" applyFont="1" applyBorder="1"/>
    <xf numFmtId="0" fontId="31" fillId="0" borderId="0" xfId="13" applyFont="1" applyBorder="1" applyAlignment="1"/>
    <xf numFmtId="3" fontId="32" fillId="0" borderId="6" xfId="13" applyNumberFormat="1" applyFont="1" applyFill="1" applyBorder="1" applyAlignment="1">
      <alignment vertical="center"/>
    </xf>
    <xf numFmtId="0" fontId="32" fillId="0" borderId="6" xfId="13" applyFont="1" applyFill="1" applyBorder="1" applyAlignment="1">
      <alignment horizontal="left" vertical="center"/>
    </xf>
    <xf numFmtId="43" fontId="31" fillId="0" borderId="6" xfId="14" applyFont="1" applyFill="1" applyBorder="1" applyAlignment="1">
      <alignment horizontal="center" vertical="center"/>
    </xf>
    <xf numFmtId="0" fontId="31" fillId="0" borderId="6" xfId="13" applyFont="1" applyFill="1" applyBorder="1" applyAlignment="1">
      <alignment horizontal="center" vertical="center"/>
    </xf>
    <xf numFmtId="43" fontId="34" fillId="0" borderId="6" xfId="13" applyNumberFormat="1" applyFont="1" applyBorder="1"/>
    <xf numFmtId="0" fontId="31" fillId="0" borderId="0" xfId="13" applyFont="1" applyAlignment="1">
      <alignment horizontal="center" vertical="center"/>
    </xf>
    <xf numFmtId="169" fontId="37" fillId="0" borderId="0" xfId="2" applyFont="1"/>
    <xf numFmtId="169" fontId="41" fillId="0" borderId="0" xfId="2" applyFont="1"/>
    <xf numFmtId="165" fontId="6" fillId="0" borderId="0" xfId="2" applyNumberFormat="1" applyFont="1" applyAlignment="1">
      <alignment horizontal="right"/>
    </xf>
    <xf numFmtId="164" fontId="5" fillId="0" borderId="1" xfId="11" applyFont="1" applyFill="1" applyBorder="1" applyAlignment="1" applyProtection="1">
      <alignment horizontal="center" vertical="center"/>
    </xf>
    <xf numFmtId="164" fontId="7" fillId="0" borderId="1" xfId="11" applyFont="1" applyFill="1" applyBorder="1" applyAlignment="1" applyProtection="1">
      <alignment vertical="center"/>
    </xf>
    <xf numFmtId="164" fontId="8" fillId="0" borderId="1" xfId="11" applyFont="1" applyFill="1" applyBorder="1" applyAlignment="1" applyProtection="1">
      <alignment horizontal="center" vertical="center"/>
    </xf>
    <xf numFmtId="164" fontId="2" fillId="0" borderId="0" xfId="11" applyFont="1" applyFill="1" applyBorder="1" applyAlignment="1" applyProtection="1">
      <alignment horizontal="center" vertical="center"/>
    </xf>
    <xf numFmtId="164" fontId="2" fillId="0" borderId="0" xfId="11" applyFont="1" applyFill="1" applyBorder="1" applyAlignment="1" applyProtection="1"/>
    <xf numFmtId="169" fontId="6" fillId="0" borderId="0" xfId="2" applyFont="1" applyAlignment="1">
      <alignment horizontal="center" vertical="center"/>
    </xf>
    <xf numFmtId="169" fontId="38" fillId="0" borderId="0" xfId="2" applyFont="1" applyFill="1" applyBorder="1" applyAlignment="1">
      <alignment horizontal="center" vertical="center"/>
    </xf>
    <xf numFmtId="165" fontId="39" fillId="0" borderId="0" xfId="2" applyNumberFormat="1" applyFont="1" applyBorder="1"/>
    <xf numFmtId="165" fontId="40" fillId="0" borderId="0" xfId="1" applyFont="1" applyFill="1" applyBorder="1" applyAlignment="1" applyProtection="1">
      <alignment horizontal="center" vertical="center"/>
    </xf>
    <xf numFmtId="165" fontId="40" fillId="0" borderId="0" xfId="1" applyFont="1" applyFill="1" applyBorder="1" applyAlignment="1" applyProtection="1">
      <alignment vertical="center"/>
    </xf>
    <xf numFmtId="165" fontId="38" fillId="0" borderId="0" xfId="1" applyFont="1" applyFill="1" applyBorder="1" applyAlignment="1" applyProtection="1">
      <alignment vertical="center"/>
    </xf>
    <xf numFmtId="9" fontId="6" fillId="0" borderId="0" xfId="12" applyFont="1" applyAlignment="1">
      <alignment horizontal="center" vertical="center"/>
    </xf>
    <xf numFmtId="164" fontId="2" fillId="0" borderId="0" xfId="11" applyFont="1"/>
    <xf numFmtId="10" fontId="6" fillId="0" borderId="0" xfId="12" applyNumberFormat="1" applyFont="1" applyAlignment="1">
      <alignment horizontal="center" vertical="center"/>
    </xf>
    <xf numFmtId="171" fontId="6" fillId="0" borderId="0" xfId="12" applyNumberFormat="1" applyFont="1" applyAlignment="1">
      <alignment horizontal="center" vertical="center"/>
    </xf>
    <xf numFmtId="172" fontId="6" fillId="0" borderId="0" xfId="12" applyNumberFormat="1" applyFont="1" applyAlignment="1">
      <alignment horizontal="center" vertical="center"/>
    </xf>
    <xf numFmtId="173" fontId="6" fillId="0" borderId="0" xfId="12" applyNumberFormat="1" applyFont="1" applyAlignment="1">
      <alignment horizontal="center" vertical="center"/>
    </xf>
    <xf numFmtId="169" fontId="43" fillId="0" borderId="1" xfId="2" applyFont="1" applyFill="1" applyBorder="1" applyAlignment="1">
      <alignment horizontal="center" vertical="center"/>
    </xf>
    <xf numFmtId="164" fontId="43" fillId="0" borderId="1" xfId="11" applyFont="1" applyFill="1" applyBorder="1" applyAlignment="1" applyProtection="1">
      <alignment horizontal="center" vertical="center"/>
    </xf>
    <xf numFmtId="169" fontId="44" fillId="0" borderId="0" xfId="2" applyFont="1"/>
    <xf numFmtId="169" fontId="43" fillId="0" borderId="6" xfId="2" applyFont="1" applyFill="1" applyBorder="1" applyAlignment="1">
      <alignment horizontal="center" vertical="center"/>
    </xf>
    <xf numFmtId="164" fontId="43" fillId="0" borderId="6" xfId="11" applyFont="1" applyFill="1" applyBorder="1" applyAlignment="1" applyProtection="1">
      <alignment horizontal="center" vertical="center"/>
    </xf>
    <xf numFmtId="10" fontId="44" fillId="0" borderId="6" xfId="12" applyNumberFormat="1" applyFont="1" applyFill="1" applyBorder="1" applyAlignment="1" applyProtection="1">
      <alignment horizontal="center" vertical="center"/>
    </xf>
    <xf numFmtId="9" fontId="44" fillId="0" borderId="0" xfId="12" applyFont="1" applyFill="1" applyBorder="1" applyAlignment="1" applyProtection="1">
      <alignment horizontal="center" vertical="center"/>
    </xf>
    <xf numFmtId="10" fontId="44" fillId="2" borderId="6" xfId="12" applyNumberFormat="1" applyFont="1" applyFill="1" applyBorder="1" applyAlignment="1" applyProtection="1">
      <alignment horizontal="center" vertical="center"/>
    </xf>
    <xf numFmtId="165" fontId="44" fillId="0" borderId="0" xfId="2" applyNumberFormat="1" applyFont="1" applyAlignment="1">
      <alignment horizontal="center" vertical="center"/>
    </xf>
    <xf numFmtId="169" fontId="45" fillId="0" borderId="1" xfId="2" applyFont="1" applyFill="1" applyBorder="1" applyAlignment="1">
      <alignment horizontal="center" vertical="center"/>
    </xf>
    <xf numFmtId="10" fontId="45" fillId="0" borderId="6" xfId="12" applyNumberFormat="1" applyFont="1" applyFill="1" applyBorder="1" applyAlignment="1" applyProtection="1">
      <alignment horizontal="center" vertical="center"/>
    </xf>
    <xf numFmtId="10" fontId="42" fillId="0" borderId="6" xfId="12" applyNumberFormat="1" applyFont="1" applyFill="1" applyBorder="1" applyAlignment="1" applyProtection="1">
      <alignment horizontal="center" vertical="center"/>
    </xf>
    <xf numFmtId="165" fontId="42" fillId="0" borderId="6" xfId="1" applyFont="1" applyFill="1" applyBorder="1" applyAlignment="1" applyProtection="1">
      <alignment vertical="center"/>
    </xf>
    <xf numFmtId="165" fontId="47" fillId="0" borderId="1" xfId="2" applyNumberFormat="1" applyFont="1" applyBorder="1"/>
    <xf numFmtId="169" fontId="48" fillId="0" borderId="1" xfId="2" applyFont="1" applyFill="1" applyBorder="1" applyAlignment="1">
      <alignment horizontal="center" vertical="center"/>
    </xf>
    <xf numFmtId="165" fontId="48" fillId="0" borderId="1" xfId="1" applyFont="1" applyFill="1" applyBorder="1" applyAlignment="1" applyProtection="1">
      <alignment horizontal="center" vertical="center"/>
    </xf>
    <xf numFmtId="165" fontId="48" fillId="0" borderId="1" xfId="1" applyFont="1" applyFill="1" applyBorder="1" applyAlignment="1" applyProtection="1">
      <alignment vertical="center"/>
    </xf>
    <xf numFmtId="169" fontId="49" fillId="0" borderId="0" xfId="2" applyFont="1" applyFill="1"/>
    <xf numFmtId="169" fontId="50" fillId="0" borderId="0" xfId="2" applyFont="1"/>
    <xf numFmtId="165" fontId="47" fillId="0" borderId="1" xfId="2" applyNumberFormat="1" applyFont="1" applyBorder="1" applyAlignment="1">
      <alignment horizontal="center" vertical="center"/>
    </xf>
    <xf numFmtId="164" fontId="2" fillId="0" borderId="1" xfId="11" applyFont="1" applyFill="1" applyBorder="1" applyAlignment="1" applyProtection="1">
      <alignment vertical="center"/>
    </xf>
    <xf numFmtId="169" fontId="30" fillId="0" borderId="0" xfId="2" applyFont="1"/>
    <xf numFmtId="164" fontId="5" fillId="0" borderId="1" xfId="11" applyFont="1" applyFill="1" applyBorder="1" applyAlignment="1" applyProtection="1">
      <alignment horizontal="right" vertical="center"/>
    </xf>
    <xf numFmtId="164" fontId="46" fillId="0" borderId="1" xfId="11" applyFont="1" applyFill="1" applyBorder="1" applyAlignment="1" applyProtection="1">
      <alignment horizontal="right" vertical="center"/>
    </xf>
    <xf numFmtId="164" fontId="7" fillId="0" borderId="1" xfId="11" applyFont="1" applyFill="1" applyBorder="1" applyAlignment="1" applyProtection="1">
      <alignment horizontal="right" vertical="center"/>
    </xf>
    <xf numFmtId="164" fontId="2" fillId="0" borderId="1" xfId="11" applyFont="1" applyFill="1" applyBorder="1" applyAlignment="1" applyProtection="1">
      <alignment horizontal="right" vertical="center"/>
    </xf>
    <xf numFmtId="164" fontId="47" fillId="0" borderId="1" xfId="11" applyFont="1" applyBorder="1"/>
    <xf numFmtId="164" fontId="48" fillId="0" borderId="1" xfId="11" applyFont="1" applyFill="1" applyBorder="1" applyAlignment="1" applyProtection="1">
      <alignment horizontal="center" vertical="center"/>
    </xf>
    <xf numFmtId="164" fontId="48" fillId="0" borderId="1" xfId="11" applyFont="1" applyFill="1" applyBorder="1" applyAlignment="1" applyProtection="1">
      <alignment vertical="center"/>
    </xf>
    <xf numFmtId="164" fontId="49" fillId="0" borderId="0" xfId="11" applyFont="1"/>
    <xf numFmtId="164" fontId="50" fillId="0" borderId="0" xfId="11" applyFont="1"/>
    <xf numFmtId="10" fontId="4" fillId="0" borderId="11" xfId="12" applyNumberFormat="1" applyFont="1" applyBorder="1" applyAlignment="1">
      <alignment horizontal="center" vertical="center"/>
    </xf>
    <xf numFmtId="164" fontId="7" fillId="0" borderId="4" xfId="11" applyFont="1" applyFill="1" applyBorder="1" applyAlignment="1" applyProtection="1">
      <alignment horizontal="center" vertical="center"/>
    </xf>
    <xf numFmtId="166" fontId="2" fillId="0" borderId="1" xfId="1" applyNumberFormat="1" applyFont="1" applyFill="1" applyBorder="1" applyAlignment="1" applyProtection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66" fontId="23" fillId="0" borderId="1" xfId="2" applyNumberFormat="1" applyBorder="1" applyAlignment="1">
      <alignment horizontal="center" vertical="center"/>
    </xf>
    <xf numFmtId="166" fontId="2" fillId="0" borderId="1" xfId="2" applyNumberFormat="1" applyFont="1" applyFill="1" applyBorder="1" applyAlignment="1">
      <alignment horizontal="center" vertical="center"/>
    </xf>
    <xf numFmtId="166" fontId="2" fillId="2" borderId="1" xfId="2" applyNumberFormat="1" applyFont="1" applyFill="1" applyBorder="1" applyAlignment="1">
      <alignment horizontal="center" vertical="center"/>
    </xf>
    <xf numFmtId="169" fontId="32" fillId="0" borderId="0" xfId="2" applyFont="1"/>
    <xf numFmtId="165" fontId="35" fillId="4" borderId="1" xfId="2" applyNumberFormat="1" applyFont="1" applyFill="1" applyBorder="1" applyAlignment="1">
      <alignment horizontal="center"/>
    </xf>
    <xf numFmtId="165" fontId="35" fillId="5" borderId="1" xfId="2" applyNumberFormat="1" applyFont="1" applyFill="1" applyBorder="1" applyAlignment="1">
      <alignment horizontal="center"/>
    </xf>
    <xf numFmtId="169" fontId="56" fillId="0" borderId="0" xfId="2" applyFont="1"/>
    <xf numFmtId="169" fontId="58" fillId="0" borderId="0" xfId="2" applyFont="1"/>
    <xf numFmtId="164" fontId="6" fillId="0" borderId="0" xfId="11" applyFont="1"/>
    <xf numFmtId="164" fontId="9" fillId="0" borderId="6" xfId="11" applyFont="1" applyBorder="1" applyAlignment="1">
      <alignment vertical="center"/>
    </xf>
    <xf numFmtId="164" fontId="53" fillId="0" borderId="0" xfId="11" applyFont="1" applyBorder="1" applyAlignment="1">
      <alignment vertical="center"/>
    </xf>
    <xf numFmtId="164" fontId="53" fillId="0" borderId="6" xfId="11" applyFont="1" applyBorder="1" applyAlignment="1">
      <alignment vertical="center"/>
    </xf>
    <xf numFmtId="164" fontId="36" fillId="0" borderId="0" xfId="11" applyFont="1" applyBorder="1" applyAlignment="1">
      <alignment vertical="center"/>
    </xf>
    <xf numFmtId="164" fontId="38" fillId="0" borderId="6" xfId="11" applyFont="1" applyBorder="1" applyAlignment="1">
      <alignment vertical="center"/>
    </xf>
    <xf numFmtId="165" fontId="17" fillId="0" borderId="0" xfId="1" applyFont="1" applyFill="1" applyBorder="1" applyAlignment="1" applyProtection="1">
      <alignment horizontal="center" vertical="center"/>
    </xf>
    <xf numFmtId="164" fontId="5" fillId="0" borderId="6" xfId="11" applyFont="1" applyFill="1" applyBorder="1" applyAlignment="1" applyProtection="1">
      <alignment vertical="center"/>
    </xf>
    <xf numFmtId="164" fontId="34" fillId="0" borderId="6" xfId="11" applyFont="1" applyBorder="1"/>
    <xf numFmtId="165" fontId="14" fillId="0" borderId="6" xfId="2" applyNumberFormat="1" applyFont="1" applyBorder="1"/>
    <xf numFmtId="164" fontId="11" fillId="0" borderId="6" xfId="11" applyFont="1" applyBorder="1"/>
    <xf numFmtId="165" fontId="54" fillId="0" borderId="6" xfId="2" applyNumberFormat="1" applyFont="1" applyBorder="1"/>
    <xf numFmtId="164" fontId="54" fillId="0" borderId="6" xfId="11" applyFont="1" applyBorder="1"/>
    <xf numFmtId="165" fontId="39" fillId="0" borderId="6" xfId="2" applyNumberFormat="1" applyFont="1" applyBorder="1"/>
    <xf numFmtId="164" fontId="39" fillId="0" borderId="6" xfId="11" applyFont="1" applyBorder="1"/>
    <xf numFmtId="169" fontId="8" fillId="0" borderId="6" xfId="2" applyFont="1" applyBorder="1" applyAlignment="1">
      <alignment horizontal="center" vertical="center"/>
    </xf>
    <xf numFmtId="165" fontId="8" fillId="0" borderId="6" xfId="1" applyFont="1" applyFill="1" applyBorder="1" applyAlignment="1" applyProtection="1">
      <alignment horizontal="center" vertical="center"/>
    </xf>
    <xf numFmtId="169" fontId="12" fillId="0" borderId="6" xfId="2" applyFont="1" applyBorder="1" applyAlignment="1">
      <alignment horizontal="center" vertical="center"/>
    </xf>
    <xf numFmtId="165" fontId="12" fillId="0" borderId="6" xfId="1" applyFont="1" applyFill="1" applyBorder="1" applyAlignment="1" applyProtection="1">
      <alignment horizontal="center" vertical="center"/>
    </xf>
    <xf numFmtId="169" fontId="55" fillId="0" borderId="6" xfId="2" applyFont="1" applyFill="1" applyBorder="1" applyAlignment="1">
      <alignment horizontal="center" vertical="center"/>
    </xf>
    <xf numFmtId="165" fontId="55" fillId="0" borderId="6" xfId="1" applyFont="1" applyFill="1" applyBorder="1" applyAlignment="1" applyProtection="1">
      <alignment horizontal="center" vertical="center"/>
    </xf>
    <xf numFmtId="169" fontId="40" fillId="0" borderId="6" xfId="2" applyFont="1" applyFill="1" applyBorder="1" applyAlignment="1">
      <alignment horizontal="center" vertical="center"/>
    </xf>
    <xf numFmtId="165" fontId="40" fillId="0" borderId="6" xfId="1" applyFont="1" applyFill="1" applyBorder="1" applyAlignment="1" applyProtection="1">
      <alignment horizontal="center" vertical="center"/>
    </xf>
    <xf numFmtId="169" fontId="2" fillId="0" borderId="6" xfId="2" applyFont="1" applyBorder="1" applyAlignment="1">
      <alignment horizontal="left" vertical="center"/>
    </xf>
    <xf numFmtId="164" fontId="2" fillId="5" borderId="6" xfId="11" applyFont="1" applyFill="1" applyBorder="1" applyAlignment="1" applyProtection="1">
      <alignment vertical="center"/>
    </xf>
    <xf numFmtId="164" fontId="2" fillId="0" borderId="6" xfId="11" applyFont="1" applyFill="1" applyBorder="1" applyAlignment="1" applyProtection="1">
      <alignment vertical="center"/>
    </xf>
    <xf numFmtId="164" fontId="13" fillId="5" borderId="6" xfId="11" applyFont="1" applyFill="1" applyBorder="1" applyAlignment="1" applyProtection="1">
      <alignment horizontal="center" vertical="center"/>
    </xf>
    <xf numFmtId="164" fontId="13" fillId="0" borderId="6" xfId="11" applyFont="1" applyFill="1" applyBorder="1" applyAlignment="1" applyProtection="1">
      <alignment vertical="center"/>
    </xf>
    <xf numFmtId="164" fontId="57" fillId="5" borderId="6" xfId="11" applyFont="1" applyFill="1" applyBorder="1" applyAlignment="1" applyProtection="1">
      <alignment horizontal="center" vertical="center"/>
    </xf>
    <xf numFmtId="164" fontId="55" fillId="0" borderId="6" xfId="11" applyFont="1" applyFill="1" applyBorder="1" applyAlignment="1" applyProtection="1">
      <alignment vertical="center"/>
    </xf>
    <xf numFmtId="164" fontId="52" fillId="5" borderId="6" xfId="11" applyFont="1" applyFill="1" applyBorder="1" applyAlignment="1" applyProtection="1">
      <alignment horizontal="center" vertical="center"/>
    </xf>
    <xf numFmtId="164" fontId="40" fillId="0" borderId="6" xfId="11" applyFont="1" applyFill="1" applyBorder="1" applyAlignment="1" applyProtection="1">
      <alignment vertical="center"/>
    </xf>
    <xf numFmtId="10" fontId="4" fillId="0" borderId="6" xfId="12" applyNumberFormat="1" applyFont="1" applyBorder="1" applyAlignment="1">
      <alignment horizontal="center" vertical="center"/>
    </xf>
    <xf numFmtId="169" fontId="8" fillId="0" borderId="6" xfId="2" applyFont="1" applyFill="1" applyBorder="1" applyAlignment="1">
      <alignment horizontal="left" vertical="center" wrapText="1"/>
    </xf>
    <xf numFmtId="164" fontId="2" fillId="4" borderId="6" xfId="11" applyFont="1" applyFill="1" applyBorder="1" applyAlignment="1" applyProtection="1">
      <alignment vertical="center"/>
    </xf>
    <xf numFmtId="164" fontId="13" fillId="4" borderId="6" xfId="11" applyFont="1" applyFill="1" applyBorder="1" applyAlignment="1" applyProtection="1">
      <alignment horizontal="center" vertical="center"/>
    </xf>
    <xf numFmtId="164" fontId="57" fillId="4" borderId="6" xfId="11" applyFont="1" applyFill="1" applyBorder="1" applyAlignment="1" applyProtection="1">
      <alignment horizontal="center" vertical="center"/>
    </xf>
    <xf numFmtId="164" fontId="52" fillId="4" borderId="6" xfId="11" applyFont="1" applyFill="1" applyBorder="1" applyAlignment="1" applyProtection="1">
      <alignment horizontal="center" vertical="center"/>
    </xf>
    <xf numFmtId="169" fontId="8" fillId="0" borderId="6" xfId="2" applyFont="1" applyBorder="1" applyAlignment="1">
      <alignment horizontal="left" vertical="center" wrapText="1"/>
    </xf>
    <xf numFmtId="164" fontId="13" fillId="0" borderId="6" xfId="11" applyFont="1" applyFill="1" applyBorder="1" applyAlignment="1" applyProtection="1">
      <alignment horizontal="center" vertical="center"/>
    </xf>
    <xf numFmtId="164" fontId="55" fillId="0" borderId="6" xfId="11" applyFont="1" applyFill="1" applyBorder="1" applyAlignment="1" applyProtection="1">
      <alignment horizontal="center" vertical="center"/>
    </xf>
    <xf numFmtId="164" fontId="40" fillId="0" borderId="6" xfId="11" applyFont="1" applyFill="1" applyBorder="1" applyAlignment="1" applyProtection="1">
      <alignment horizontal="center" vertical="center"/>
    </xf>
    <xf numFmtId="169" fontId="2" fillId="0" borderId="6" xfId="2" applyFont="1" applyBorder="1" applyAlignment="1">
      <alignment horizontal="left" vertical="center" wrapText="1"/>
    </xf>
    <xf numFmtId="164" fontId="2" fillId="0" borderId="6" xfId="11" applyFont="1" applyFill="1" applyBorder="1" applyAlignment="1" applyProtection="1">
      <alignment horizontal="center" vertical="center"/>
    </xf>
    <xf numFmtId="164" fontId="55" fillId="5" borderId="6" xfId="11" applyFont="1" applyFill="1" applyBorder="1" applyAlignment="1" applyProtection="1">
      <alignment vertical="center"/>
    </xf>
    <xf numFmtId="164" fontId="40" fillId="5" borderId="6" xfId="11" applyFont="1" applyFill="1" applyBorder="1" applyAlignment="1" applyProtection="1">
      <alignment horizontal="center" vertical="center"/>
    </xf>
    <xf numFmtId="169" fontId="4" fillId="0" borderId="6" xfId="2" applyFont="1" applyBorder="1"/>
    <xf numFmtId="169" fontId="16" fillId="0" borderId="6" xfId="2" applyFont="1" applyBorder="1" applyAlignment="1">
      <alignment horizontal="center" vertical="center" wrapText="1"/>
    </xf>
    <xf numFmtId="164" fontId="7" fillId="0" borderId="6" xfId="11" applyFont="1" applyFill="1" applyBorder="1" applyAlignment="1" applyProtection="1">
      <alignment vertical="center"/>
    </xf>
    <xf numFmtId="169" fontId="10" fillId="0" borderId="6" xfId="2" applyFont="1" applyBorder="1"/>
    <xf numFmtId="169" fontId="8" fillId="0" borderId="6" xfId="2" applyFont="1" applyFill="1" applyBorder="1" applyAlignment="1">
      <alignment horizontal="center" vertical="center"/>
    </xf>
    <xf numFmtId="169" fontId="12" fillId="0" borderId="6" xfId="2" applyFont="1" applyFill="1" applyBorder="1" applyAlignment="1">
      <alignment horizontal="center" vertical="center"/>
    </xf>
    <xf numFmtId="164" fontId="2" fillId="4" borderId="6" xfId="11" applyFont="1" applyFill="1" applyBorder="1" applyAlignment="1" applyProtection="1">
      <alignment horizontal="center" vertical="center"/>
    </xf>
    <xf numFmtId="164" fontId="55" fillId="4" borderId="6" xfId="11" applyFont="1" applyFill="1" applyBorder="1" applyAlignment="1" applyProtection="1">
      <alignment horizontal="center" vertical="center"/>
    </xf>
    <xf numFmtId="164" fontId="40" fillId="4" borderId="6" xfId="11" applyFont="1" applyFill="1" applyBorder="1" applyAlignment="1" applyProtection="1">
      <alignment horizontal="center" vertical="center"/>
    </xf>
    <xf numFmtId="169" fontId="2" fillId="0" borderId="6" xfId="2" applyFont="1" applyFill="1" applyBorder="1" applyAlignment="1">
      <alignment horizontal="left" vertical="center"/>
    </xf>
    <xf numFmtId="164" fontId="2" fillId="5" borderId="6" xfId="11" applyFont="1" applyFill="1" applyBorder="1" applyAlignment="1" applyProtection="1">
      <alignment horizontal="center" vertical="center"/>
    </xf>
    <xf numFmtId="164" fontId="55" fillId="5" borderId="6" xfId="11" applyFont="1" applyFill="1" applyBorder="1" applyAlignment="1" applyProtection="1">
      <alignment horizontal="center" vertical="center"/>
    </xf>
    <xf numFmtId="166" fontId="2" fillId="0" borderId="6" xfId="1" applyNumberFormat="1" applyFont="1" applyFill="1" applyBorder="1" applyAlignment="1" applyProtection="1">
      <alignment horizontal="center" vertical="center"/>
    </xf>
    <xf numFmtId="166" fontId="2" fillId="0" borderId="6" xfId="2" applyNumberFormat="1" applyFont="1" applyFill="1" applyBorder="1" applyAlignment="1">
      <alignment horizontal="center" vertical="center"/>
    </xf>
    <xf numFmtId="166" fontId="15" fillId="0" borderId="6" xfId="2" applyNumberFormat="1" applyFont="1" applyBorder="1" applyAlignment="1">
      <alignment horizontal="center" vertical="center"/>
    </xf>
    <xf numFmtId="166" fontId="2" fillId="0" borderId="6" xfId="2" applyNumberFormat="1" applyFont="1" applyBorder="1" applyAlignment="1">
      <alignment horizontal="center" vertical="center"/>
    </xf>
    <xf numFmtId="166" fontId="23" fillId="0" borderId="6" xfId="2" applyNumberFormat="1" applyBorder="1" applyAlignment="1">
      <alignment horizontal="center" vertical="center"/>
    </xf>
    <xf numFmtId="166" fontId="2" fillId="3" borderId="1" xfId="1" applyNumberFormat="1" applyFont="1" applyFill="1" applyBorder="1" applyAlignment="1" applyProtection="1">
      <alignment horizontal="center" vertical="center"/>
    </xf>
    <xf numFmtId="174" fontId="26" fillId="0" borderId="1" xfId="11" applyNumberFormat="1" applyFont="1" applyBorder="1" applyAlignment="1">
      <alignment horizontal="center" vertical="center"/>
    </xf>
    <xf numFmtId="174" fontId="26" fillId="0" borderId="0" xfId="11" applyNumberFormat="1" applyFont="1" applyAlignment="1">
      <alignment horizontal="center" vertical="center"/>
    </xf>
    <xf numFmtId="166" fontId="59" fillId="2" borderId="1" xfId="2" applyNumberFormat="1" applyFont="1" applyFill="1" applyBorder="1" applyAlignment="1">
      <alignment horizontal="center" vertical="center"/>
    </xf>
    <xf numFmtId="1" fontId="6" fillId="0" borderId="6" xfId="1" applyNumberFormat="1" applyFont="1" applyFill="1" applyBorder="1" applyAlignment="1" applyProtection="1">
      <alignment horizontal="center" vertical="center"/>
    </xf>
    <xf numFmtId="164" fontId="6" fillId="0" borderId="6" xfId="11" applyFont="1" applyBorder="1" applyAlignment="1">
      <alignment horizontal="center" vertical="center"/>
    </xf>
    <xf numFmtId="164" fontId="8" fillId="0" borderId="6" xfId="11" applyFont="1" applyFill="1" applyBorder="1" applyAlignment="1" applyProtection="1">
      <alignment horizontal="center" vertical="center"/>
    </xf>
    <xf numFmtId="164" fontId="7" fillId="0" borderId="6" xfId="11" applyFont="1" applyFill="1" applyBorder="1" applyAlignment="1">
      <alignment horizontal="center" vertical="center"/>
    </xf>
    <xf numFmtId="164" fontId="7" fillId="0" borderId="13" xfId="11" applyFont="1" applyBorder="1" applyAlignment="1">
      <alignment vertical="center"/>
    </xf>
    <xf numFmtId="169" fontId="26" fillId="0" borderId="0" xfId="8" applyBorder="1"/>
    <xf numFmtId="169" fontId="26" fillId="0" borderId="0" xfId="8" applyBorder="1" applyAlignment="1">
      <alignment horizontal="center" vertical="center"/>
    </xf>
    <xf numFmtId="174" fontId="26" fillId="0" borderId="0" xfId="11" applyNumberFormat="1" applyFont="1" applyBorder="1" applyAlignment="1">
      <alignment horizontal="center" vertical="center"/>
    </xf>
    <xf numFmtId="169" fontId="61" fillId="0" borderId="0" xfId="8" applyFont="1" applyAlignment="1">
      <alignment horizontal="center" vertical="center" wrapText="1"/>
    </xf>
    <xf numFmtId="169" fontId="20" fillId="0" borderId="12" xfId="8" applyFont="1" applyBorder="1" applyAlignment="1">
      <alignment horizontal="center" vertical="center" wrapText="1"/>
    </xf>
    <xf numFmtId="165" fontId="1" fillId="0" borderId="12" xfId="6" applyFont="1" applyFill="1" applyBorder="1" applyAlignment="1" applyProtection="1"/>
    <xf numFmtId="165" fontId="1" fillId="3" borderId="12" xfId="6" applyFont="1" applyFill="1" applyBorder="1" applyAlignment="1" applyProtection="1"/>
    <xf numFmtId="169" fontId="4" fillId="0" borderId="6" xfId="2" applyFont="1" applyBorder="1" applyAlignment="1">
      <alignment horizontal="center" vertical="center"/>
    </xf>
    <xf numFmtId="169" fontId="7" fillId="0" borderId="6" xfId="2" applyFont="1" applyBorder="1" applyAlignment="1">
      <alignment horizontal="center" vertical="center"/>
    </xf>
    <xf numFmtId="164" fontId="7" fillId="0" borderId="6" xfId="11" applyFont="1" applyBorder="1" applyAlignment="1">
      <alignment horizontal="center" vertical="center"/>
    </xf>
    <xf numFmtId="169" fontId="7" fillId="0" borderId="6" xfId="2" applyFont="1" applyBorder="1" applyAlignment="1">
      <alignment horizontal="center" vertical="center" wrapText="1"/>
    </xf>
    <xf numFmtId="164" fontId="7" fillId="0" borderId="0" xfId="11" applyFont="1" applyBorder="1" applyAlignment="1">
      <alignment horizontal="center" vertical="center"/>
    </xf>
    <xf numFmtId="169" fontId="4" fillId="0" borderId="0" xfId="2" applyFont="1" applyFill="1" applyBorder="1" applyAlignment="1">
      <alignment horizontal="center" vertical="center" wrapText="1"/>
    </xf>
    <xf numFmtId="169" fontId="5" fillId="0" borderId="0" xfId="2" applyFont="1" applyFill="1" applyBorder="1" applyAlignment="1">
      <alignment horizontal="center" vertical="center"/>
    </xf>
    <xf numFmtId="169" fontId="7" fillId="0" borderId="6" xfId="2" applyFont="1" applyFill="1" applyBorder="1" applyAlignment="1">
      <alignment horizontal="center" vertical="center"/>
    </xf>
    <xf numFmtId="169" fontId="7" fillId="0" borderId="6" xfId="2" applyFont="1" applyFill="1" applyBorder="1" applyAlignment="1">
      <alignment horizontal="center"/>
    </xf>
    <xf numFmtId="169" fontId="5" fillId="0" borderId="1" xfId="2" applyFont="1" applyFill="1" applyBorder="1" applyAlignment="1">
      <alignment horizontal="right" vertical="center"/>
    </xf>
    <xf numFmtId="169" fontId="5" fillId="0" borderId="2" xfId="2" applyFont="1" applyFill="1" applyBorder="1" applyAlignment="1">
      <alignment horizontal="center" vertical="center"/>
    </xf>
    <xf numFmtId="169" fontId="7" fillId="0" borderId="1" xfId="2" applyFont="1" applyFill="1" applyBorder="1" applyAlignment="1">
      <alignment horizontal="center" vertical="center"/>
    </xf>
    <xf numFmtId="169" fontId="7" fillId="0" borderId="1" xfId="2" applyFont="1" applyFill="1" applyBorder="1" applyAlignment="1">
      <alignment horizontal="center"/>
    </xf>
    <xf numFmtId="169" fontId="46" fillId="0" borderId="1" xfId="2" applyFont="1" applyFill="1" applyBorder="1" applyAlignment="1">
      <alignment horizontal="center" vertical="center"/>
    </xf>
    <xf numFmtId="169" fontId="5" fillId="0" borderId="0" xfId="2" applyFont="1" applyFill="1" applyBorder="1" applyAlignment="1">
      <alignment horizontal="center" vertical="center" wrapText="1"/>
    </xf>
    <xf numFmtId="169" fontId="42" fillId="0" borderId="6" xfId="2" applyFont="1" applyBorder="1" applyAlignment="1">
      <alignment horizontal="center" vertical="center" wrapText="1"/>
    </xf>
    <xf numFmtId="169" fontId="5" fillId="0" borderId="6" xfId="2" applyFont="1" applyFill="1" applyBorder="1" applyAlignment="1">
      <alignment horizontal="center" vertical="center"/>
    </xf>
    <xf numFmtId="169" fontId="7" fillId="0" borderId="4" xfId="2" applyFont="1" applyFill="1" applyBorder="1" applyAlignment="1">
      <alignment horizontal="center" vertical="center"/>
    </xf>
    <xf numFmtId="169" fontId="22" fillId="0" borderId="0" xfId="2" applyFont="1" applyFill="1" applyBorder="1" applyAlignment="1">
      <alignment horizontal="center" vertical="center" wrapText="1"/>
    </xf>
    <xf numFmtId="169" fontId="4" fillId="0" borderId="6" xfId="2" applyFont="1" applyFill="1" applyBorder="1" applyAlignment="1">
      <alignment horizontal="center" wrapText="1"/>
    </xf>
    <xf numFmtId="169" fontId="53" fillId="0" borderId="6" xfId="2" applyFont="1" applyFill="1" applyBorder="1" applyAlignment="1">
      <alignment horizontal="center" vertical="center"/>
    </xf>
    <xf numFmtId="169" fontId="38" fillId="0" borderId="6" xfId="2" applyFont="1" applyFill="1" applyBorder="1" applyAlignment="1">
      <alignment horizontal="center" vertical="center"/>
    </xf>
    <xf numFmtId="169" fontId="9" fillId="0" borderId="6" xfId="2" applyFont="1" applyFill="1" applyBorder="1" applyAlignment="1">
      <alignment horizontal="center" vertical="center"/>
    </xf>
    <xf numFmtId="169" fontId="4" fillId="0" borderId="6" xfId="2" applyFont="1" applyFill="1" applyBorder="1" applyAlignment="1">
      <alignment horizontal="center" vertical="center" wrapText="1"/>
    </xf>
    <xf numFmtId="169" fontId="18" fillId="0" borderId="0" xfId="2" applyFont="1" applyFill="1" applyBorder="1" applyAlignment="1">
      <alignment horizontal="center"/>
    </xf>
    <xf numFmtId="169" fontId="17" fillId="0" borderId="0" xfId="2" applyFont="1" applyFill="1" applyBorder="1" applyAlignment="1">
      <alignment horizontal="right" vertical="center"/>
    </xf>
    <xf numFmtId="169" fontId="5" fillId="0" borderId="6" xfId="2" applyFont="1" applyFill="1" applyBorder="1" applyAlignment="1">
      <alignment horizontal="right" vertical="center"/>
    </xf>
    <xf numFmtId="169" fontId="4" fillId="0" borderId="4" xfId="2" applyFont="1" applyFill="1" applyBorder="1" applyAlignment="1">
      <alignment horizontal="right"/>
    </xf>
    <xf numFmtId="169" fontId="4" fillId="0" borderId="1" xfId="2" applyFont="1" applyFill="1" applyBorder="1" applyAlignment="1">
      <alignment horizontal="right"/>
    </xf>
    <xf numFmtId="169" fontId="4" fillId="0" borderId="6" xfId="2" applyFont="1" applyBorder="1" applyAlignment="1">
      <alignment horizontal="center"/>
    </xf>
    <xf numFmtId="0" fontId="35" fillId="0" borderId="0" xfId="13" applyFont="1" applyFill="1" applyBorder="1" applyAlignment="1">
      <alignment horizontal="center" vertical="center" wrapText="1"/>
    </xf>
    <xf numFmtId="0" fontId="33" fillId="0" borderId="10" xfId="13" applyFont="1" applyFill="1" applyBorder="1" applyAlignment="1">
      <alignment horizontal="center" vertical="center"/>
    </xf>
    <xf numFmtId="0" fontId="34" fillId="0" borderId="6" xfId="13" applyFont="1" applyFill="1" applyBorder="1" applyAlignment="1">
      <alignment horizontal="center" vertical="center"/>
    </xf>
    <xf numFmtId="0" fontId="34" fillId="0" borderId="6" xfId="13" applyFont="1" applyBorder="1" applyAlignment="1">
      <alignment horizontal="center"/>
    </xf>
    <xf numFmtId="0" fontId="33" fillId="0" borderId="9" xfId="13" applyFont="1" applyBorder="1" applyAlignment="1">
      <alignment horizontal="right" vertical="center"/>
    </xf>
    <xf numFmtId="0" fontId="33" fillId="0" borderId="8" xfId="13" applyFont="1" applyBorder="1" applyAlignment="1">
      <alignment horizontal="right" vertical="center"/>
    </xf>
    <xf numFmtId="0" fontId="33" fillId="0" borderId="7" xfId="13" applyFont="1" applyBorder="1" applyAlignment="1">
      <alignment horizontal="right" vertical="center"/>
    </xf>
    <xf numFmtId="169" fontId="19" fillId="0" borderId="2" xfId="8" applyFont="1" applyFill="1" applyBorder="1" applyAlignment="1">
      <alignment horizontal="center"/>
    </xf>
    <xf numFmtId="169" fontId="61" fillId="0" borderId="6" xfId="8" applyFont="1" applyBorder="1" applyAlignment="1">
      <alignment horizontal="center" vertical="center" wrapText="1"/>
    </xf>
    <xf numFmtId="169" fontId="8" fillId="0" borderId="5" xfId="7" applyFont="1" applyFill="1" applyBorder="1" applyAlignment="1">
      <alignment horizontal="left" vertical="center"/>
    </xf>
    <xf numFmtId="169" fontId="8" fillId="0" borderId="3" xfId="7" applyFont="1" applyFill="1" applyBorder="1" applyAlignment="1">
      <alignment horizontal="left" vertical="center"/>
    </xf>
    <xf numFmtId="169" fontId="21" fillId="0" borderId="0" xfId="7" applyFont="1" applyFill="1" applyBorder="1" applyAlignment="1">
      <alignment horizontal="center"/>
    </xf>
    <xf numFmtId="169" fontId="22" fillId="0" borderId="1" xfId="7" applyFont="1" applyFill="1" applyBorder="1" applyAlignment="1">
      <alignment horizontal="center" vertical="center"/>
    </xf>
    <xf numFmtId="169" fontId="8" fillId="0" borderId="1" xfId="7" applyFont="1" applyFill="1" applyBorder="1" applyAlignment="1">
      <alignment horizontal="center" vertical="center" wrapText="1"/>
    </xf>
    <xf numFmtId="165" fontId="25" fillId="0" borderId="1" xfId="7" applyNumberFormat="1" applyFill="1" applyBorder="1" applyAlignment="1">
      <alignment horizontal="center"/>
    </xf>
    <xf numFmtId="165" fontId="8" fillId="0" borderId="1" xfId="7" applyNumberFormat="1" applyFont="1" applyFill="1" applyBorder="1" applyAlignment="1">
      <alignment horizontal="center"/>
    </xf>
    <xf numFmtId="169" fontId="25" fillId="0" borderId="5" xfId="7" applyFill="1" applyBorder="1" applyAlignment="1">
      <alignment horizontal="left" vertical="center"/>
    </xf>
    <xf numFmtId="165" fontId="25" fillId="0" borderId="1" xfId="7" applyNumberFormat="1" applyFill="1" applyBorder="1" applyAlignment="1">
      <alignment horizontal="center" vertical="center"/>
    </xf>
    <xf numFmtId="169" fontId="8" fillId="0" borderId="4" xfId="7" applyFont="1" applyFill="1" applyBorder="1" applyAlignment="1">
      <alignment horizontal="left" vertical="center" wrapText="1"/>
    </xf>
    <xf numFmtId="169" fontId="8" fillId="0" borderId="4" xfId="7" applyFont="1" applyFill="1" applyBorder="1" applyAlignment="1">
      <alignment horizontal="left" vertical="center"/>
    </xf>
    <xf numFmtId="165" fontId="8" fillId="0" borderId="1" xfId="5" applyFont="1" applyFill="1" applyBorder="1" applyAlignment="1" applyProtection="1">
      <alignment horizontal="center" vertical="center"/>
    </xf>
  </cellXfs>
  <cellStyles count="15">
    <cellStyle name="Excel Built-in Comma" xfId="1"/>
    <cellStyle name="Excel Built-in Normal" xfId="2"/>
    <cellStyle name="Heading" xfId="3"/>
    <cellStyle name="Heading1" xfId="4"/>
    <cellStyle name="Migliaia" xfId="11" builtinId="3"/>
    <cellStyle name="Migliaia 2" xfId="5"/>
    <cellStyle name="Migliaia 3" xfId="6"/>
    <cellStyle name="Migliaia 4" xfId="14"/>
    <cellStyle name="Normale" xfId="0" builtinId="0" customBuiltin="1"/>
    <cellStyle name="Normale 2" xfId="7"/>
    <cellStyle name="Normale 3" xfId="8"/>
    <cellStyle name="Normale 4" xfId="13"/>
    <cellStyle name="Percentuale" xfId="12" builtinId="5"/>
    <cellStyle name="Result" xfId="9"/>
    <cellStyle name="Result2" xfId="10"/>
  </cellStyles>
  <dxfs count="0"/>
  <tableStyles count="0" defaultTableStyle="TableStyleMedium2" defaultPivotStyle="PivotStyleLight16"/>
  <colors>
    <mruColors>
      <color rgb="FF3D9366"/>
      <color rgb="FFFF0066"/>
      <color rgb="FF0BC51D"/>
      <color rgb="FF0000FF"/>
      <color rgb="FF33CC33"/>
      <color rgb="FF00FF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A6" sqref="A6:A7"/>
    </sheetView>
  </sheetViews>
  <sheetFormatPr defaultColWidth="8" defaultRowHeight="12.75"/>
  <cols>
    <col min="1" max="1" width="61.625" style="1" customWidth="1"/>
    <col min="2" max="2" width="12.75" style="1" customWidth="1"/>
    <col min="3" max="3" width="10.5" style="1" customWidth="1"/>
    <col min="4" max="4" width="22.75" style="1" bestFit="1" customWidth="1"/>
    <col min="5" max="7" width="16.25" style="1" customWidth="1"/>
    <col min="8" max="8" width="39.25" style="1" customWidth="1"/>
    <col min="9" max="16384" width="8" style="1"/>
  </cols>
  <sheetData>
    <row r="1" spans="1:8" ht="55.5" customHeight="1">
      <c r="A1" s="241" t="s">
        <v>64</v>
      </c>
      <c r="B1" s="241"/>
      <c r="C1" s="241"/>
      <c r="D1" s="241"/>
    </row>
    <row r="2" spans="1:8" s="2" customFormat="1" ht="39.950000000000003" customHeight="1">
      <c r="A2" s="242" t="s">
        <v>65</v>
      </c>
      <c r="B2" s="242"/>
      <c r="C2" s="242"/>
      <c r="D2" s="242"/>
    </row>
    <row r="3" spans="1:8" s="2" customFormat="1" ht="18">
      <c r="A3" s="243" t="s">
        <v>96</v>
      </c>
      <c r="B3" s="243"/>
      <c r="C3" s="243"/>
      <c r="D3" s="227">
        <v>3041363</v>
      </c>
      <c r="E3" s="236" t="s">
        <v>91</v>
      </c>
      <c r="F3" s="236" t="s">
        <v>92</v>
      </c>
    </row>
    <row r="4" spans="1:8" s="2" customFormat="1" ht="15.95" customHeight="1">
      <c r="A4" s="244" t="s">
        <v>95</v>
      </c>
      <c r="B4" s="244"/>
      <c r="C4" s="244"/>
      <c r="D4" s="205">
        <f>D9-D3</f>
        <v>26568261</v>
      </c>
      <c r="E4" s="236"/>
      <c r="F4" s="236"/>
    </row>
    <row r="5" spans="1:8" s="2" customFormat="1" ht="15.95" customHeight="1">
      <c r="A5" s="172" t="s">
        <v>3</v>
      </c>
      <c r="B5" s="172" t="s">
        <v>4</v>
      </c>
      <c r="C5" s="172" t="s">
        <v>5</v>
      </c>
      <c r="D5" s="226" t="s">
        <v>6</v>
      </c>
      <c r="E5" s="236"/>
      <c r="F5" s="236"/>
    </row>
    <row r="6" spans="1:8" s="2" customFormat="1" ht="27" customHeight="1">
      <c r="A6" s="180" t="s">
        <v>97</v>
      </c>
      <c r="B6" s="215">
        <v>3062000</v>
      </c>
      <c r="C6" s="182">
        <f>D6/B6</f>
        <v>8.3228687132593073</v>
      </c>
      <c r="D6" s="182">
        <f>29609624-D7</f>
        <v>25484624</v>
      </c>
      <c r="E6" s="224">
        <v>133</v>
      </c>
      <c r="F6" s="225">
        <f t="shared" ref="F6:F7" si="0">C6*E6</f>
        <v>1106.9415388634879</v>
      </c>
      <c r="G6" s="19"/>
      <c r="H6" s="19"/>
    </row>
    <row r="7" spans="1:8" s="2" customFormat="1" ht="27" customHeight="1">
      <c r="A7" s="199" t="s">
        <v>98</v>
      </c>
      <c r="B7" s="215">
        <v>1650000</v>
      </c>
      <c r="C7" s="182">
        <v>2.5</v>
      </c>
      <c r="D7" s="182">
        <f>B7*C7</f>
        <v>4125000</v>
      </c>
      <c r="E7" s="224">
        <v>303</v>
      </c>
      <c r="F7" s="225">
        <f t="shared" si="0"/>
        <v>757.5</v>
      </c>
      <c r="G7" s="19"/>
      <c r="H7" s="19"/>
    </row>
    <row r="8" spans="1:8" s="2" customFormat="1" ht="24.95" customHeight="1">
      <c r="A8" s="26"/>
      <c r="B8" s="27"/>
      <c r="C8" s="28"/>
      <c r="D8" s="101"/>
      <c r="H8" s="19"/>
    </row>
    <row r="9" spans="1:8" s="2" customFormat="1" ht="35.1" customHeight="1">
      <c r="A9" s="245" t="s">
        <v>22</v>
      </c>
      <c r="B9" s="245"/>
      <c r="C9" s="245"/>
      <c r="D9" s="136">
        <f>D6+D7</f>
        <v>29609624</v>
      </c>
      <c r="E9" s="96"/>
      <c r="F9" s="19"/>
      <c r="H9" s="4">
        <v>0</v>
      </c>
    </row>
    <row r="10" spans="1:8" s="2" customFormat="1" ht="15">
      <c r="C10" s="30"/>
      <c r="D10" s="30"/>
      <c r="F10" s="19"/>
    </row>
    <row r="11" spans="1:8" s="2" customFormat="1" ht="15">
      <c r="A11" s="31"/>
      <c r="B11" s="31"/>
      <c r="C11" s="32"/>
      <c r="D11" s="30"/>
    </row>
    <row r="12" spans="1:8" s="2" customFormat="1" ht="18" customHeight="1">
      <c r="A12" s="237" t="s">
        <v>93</v>
      </c>
      <c r="B12" s="238">
        <f>F6</f>
        <v>1106.9415388634879</v>
      </c>
      <c r="C12" s="238"/>
      <c r="D12" s="238"/>
      <c r="E12" s="240"/>
    </row>
    <row r="13" spans="1:8" s="2" customFormat="1" ht="18" customHeight="1">
      <c r="A13" s="237"/>
      <c r="B13" s="238"/>
      <c r="C13" s="238"/>
      <c r="D13" s="238"/>
      <c r="E13" s="240"/>
    </row>
    <row r="14" spans="1:8" s="2" customFormat="1" ht="18" customHeight="1">
      <c r="A14" s="239" t="s">
        <v>94</v>
      </c>
      <c r="B14" s="238">
        <f>F7</f>
        <v>757.5</v>
      </c>
      <c r="C14" s="238"/>
      <c r="D14" s="238"/>
      <c r="E14" s="240"/>
    </row>
    <row r="15" spans="1:8" s="2" customFormat="1" ht="18" customHeight="1">
      <c r="A15" s="239"/>
      <c r="B15" s="238"/>
      <c r="C15" s="238"/>
      <c r="D15" s="238"/>
      <c r="E15" s="240"/>
    </row>
    <row r="16" spans="1:8" s="2" customFormat="1" ht="15">
      <c r="A16" s="31"/>
      <c r="B16" s="31"/>
      <c r="C16" s="31"/>
      <c r="D16" s="157"/>
    </row>
    <row r="17" spans="1:3" s="2" customFormat="1" ht="15">
      <c r="A17" s="26"/>
      <c r="B17" s="31"/>
      <c r="C17" s="31"/>
    </row>
    <row r="18" spans="1:3" s="2" customFormat="1" ht="15">
      <c r="A18" s="31"/>
      <c r="B18" s="31"/>
      <c r="C18" s="31"/>
    </row>
    <row r="19" spans="1:3" s="2" customFormat="1" ht="15">
      <c r="A19" s="31"/>
      <c r="B19" s="31"/>
      <c r="C19" s="31"/>
    </row>
    <row r="20" spans="1:3" s="2" customFormat="1" ht="15">
      <c r="A20" s="31"/>
      <c r="B20" s="31"/>
      <c r="C20" s="31"/>
    </row>
    <row r="21" spans="1:3" s="2" customFormat="1" ht="15">
      <c r="A21" s="31"/>
      <c r="B21" s="31"/>
      <c r="C21" s="31"/>
    </row>
    <row r="22" spans="1:3" s="2" customFormat="1" ht="15">
      <c r="A22" s="26"/>
      <c r="B22" s="31"/>
      <c r="C22" s="31"/>
    </row>
    <row r="23" spans="1:3" s="2" customFormat="1" ht="15">
      <c r="A23" s="31"/>
      <c r="B23" s="31"/>
      <c r="C23" s="31"/>
    </row>
    <row r="24" spans="1:3" s="2" customFormat="1" ht="15"/>
    <row r="25" spans="1:3" s="2" customFormat="1" ht="15"/>
    <row r="26" spans="1:3" s="2" customFormat="1" ht="15"/>
    <row r="27" spans="1:3" s="2" customFormat="1" ht="15"/>
    <row r="28" spans="1:3" s="2" customFormat="1" ht="15"/>
    <row r="29" spans="1:3" s="2" customFormat="1" ht="15"/>
  </sheetData>
  <mergeCells count="13">
    <mergeCell ref="A1:D1"/>
    <mergeCell ref="A2:D2"/>
    <mergeCell ref="A3:C3"/>
    <mergeCell ref="A4:C4"/>
    <mergeCell ref="A9:C9"/>
    <mergeCell ref="F3:F5"/>
    <mergeCell ref="A12:A13"/>
    <mergeCell ref="B12:D13"/>
    <mergeCell ref="A14:A15"/>
    <mergeCell ref="B14:D15"/>
    <mergeCell ref="E12:E13"/>
    <mergeCell ref="E14:E15"/>
    <mergeCell ref="E3:E5"/>
  </mergeCells>
  <printOptions horizontalCentered="1"/>
  <pageMargins left="0.19685039370078741" right="0.19685039370078741" top="0.39370078740157483" bottom="0.39370078740157483" header="0.39370078740157483" footer="0.39370078740157483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B36" sqref="B36"/>
    </sheetView>
  </sheetViews>
  <sheetFormatPr defaultColWidth="8.5" defaultRowHeight="15"/>
  <cols>
    <col min="1" max="1" width="10.375" style="39" customWidth="1"/>
    <col min="2" max="5" width="10.375" style="45" customWidth="1"/>
    <col min="6" max="6" width="11.625" style="39" customWidth="1"/>
    <col min="7" max="7" width="12.75" style="45" customWidth="1"/>
    <col min="8" max="8" width="11.75" style="39" customWidth="1"/>
    <col min="9" max="16384" width="8.5" style="39"/>
  </cols>
  <sheetData>
    <row r="1" spans="1:11" ht="23.25">
      <c r="A1" s="273" t="s">
        <v>90</v>
      </c>
      <c r="B1" s="273"/>
      <c r="C1" s="273"/>
      <c r="D1" s="273"/>
      <c r="E1" s="273"/>
      <c r="F1" s="273"/>
      <c r="G1" s="273"/>
      <c r="H1" s="273"/>
    </row>
    <row r="2" spans="1:11" s="41" customFormat="1" ht="30" customHeight="1">
      <c r="A2" s="40" t="s">
        <v>32</v>
      </c>
      <c r="B2" s="40" t="s">
        <v>33</v>
      </c>
      <c r="C2" s="40" t="s">
        <v>34</v>
      </c>
      <c r="D2" s="40" t="s">
        <v>35</v>
      </c>
      <c r="E2" s="40" t="s">
        <v>36</v>
      </c>
      <c r="F2" s="40" t="s">
        <v>37</v>
      </c>
      <c r="G2" s="40" t="s">
        <v>38</v>
      </c>
      <c r="H2" s="233" t="s">
        <v>39</v>
      </c>
      <c r="I2" s="274" t="s">
        <v>99</v>
      </c>
      <c r="J2" s="274"/>
      <c r="K2" s="274"/>
    </row>
    <row r="3" spans="1:11">
      <c r="A3" s="42" t="s">
        <v>40</v>
      </c>
      <c r="B3" s="43">
        <v>303</v>
      </c>
      <c r="C3" s="43">
        <v>54</v>
      </c>
      <c r="D3" s="43">
        <v>9</v>
      </c>
      <c r="E3" s="43">
        <f>B3+C3+D3</f>
        <v>366</v>
      </c>
      <c r="F3" s="44">
        <f>'2016 Vecchio'!C5</f>
        <v>0.75666644037457442</v>
      </c>
      <c r="G3" s="221">
        <f>B3/12</f>
        <v>25.25</v>
      </c>
      <c r="H3" s="235">
        <v>19.190000000000001</v>
      </c>
      <c r="I3" s="274"/>
      <c r="J3" s="274"/>
      <c r="K3" s="274"/>
    </row>
    <row r="4" spans="1:11">
      <c r="A4" s="42" t="s">
        <v>41</v>
      </c>
      <c r="B4" s="43">
        <v>252</v>
      </c>
      <c r="C4" s="43">
        <v>105</v>
      </c>
      <c r="D4" s="43">
        <v>9</v>
      </c>
      <c r="E4" s="43">
        <f>B4+C4+D4</f>
        <v>366</v>
      </c>
      <c r="F4" s="44">
        <f>H3/G4</f>
        <v>0.91380952380952385</v>
      </c>
      <c r="G4" s="221">
        <f>B4/12</f>
        <v>21</v>
      </c>
      <c r="H4" s="234">
        <f t="shared" ref="H4:H5" si="0">F4*G4</f>
        <v>19.190000000000001</v>
      </c>
      <c r="I4" s="274"/>
      <c r="J4" s="274"/>
      <c r="K4" s="274"/>
    </row>
    <row r="5" spans="1:11">
      <c r="A5" s="42" t="s">
        <v>42</v>
      </c>
      <c r="B5" s="43">
        <v>303</v>
      </c>
      <c r="C5" s="43">
        <v>54</v>
      </c>
      <c r="D5" s="43">
        <v>9</v>
      </c>
      <c r="E5" s="43">
        <f>B5+C5+D5</f>
        <v>366</v>
      </c>
      <c r="F5" s="44">
        <f>H3/G5</f>
        <v>1.52</v>
      </c>
      <c r="G5" s="221">
        <f>G3/2</f>
        <v>12.625</v>
      </c>
      <c r="H5" s="234">
        <f t="shared" si="0"/>
        <v>19.190000000000001</v>
      </c>
      <c r="I5" s="274"/>
      <c r="J5" s="274"/>
      <c r="K5" s="274"/>
    </row>
    <row r="6" spans="1:11">
      <c r="G6" s="222"/>
      <c r="H6" s="46"/>
      <c r="I6" s="274"/>
      <c r="J6" s="274"/>
      <c r="K6" s="274"/>
    </row>
    <row r="7" spans="1:11">
      <c r="A7" s="42" t="s">
        <v>40</v>
      </c>
      <c r="B7" s="43">
        <v>303</v>
      </c>
      <c r="C7" s="43">
        <v>54</v>
      </c>
      <c r="D7" s="43">
        <v>9</v>
      </c>
      <c r="E7" s="43">
        <f>B7+C7+D7</f>
        <v>366</v>
      </c>
      <c r="F7" s="44">
        <f>'2016 Vecchio'!C12</f>
        <v>2.5756345773225804</v>
      </c>
      <c r="G7" s="221">
        <f>B7/12</f>
        <v>25.25</v>
      </c>
      <c r="H7" s="235">
        <v>65.150000000000006</v>
      </c>
      <c r="I7" s="274"/>
      <c r="J7" s="274"/>
      <c r="K7" s="274"/>
    </row>
    <row r="8" spans="1:11">
      <c r="A8" s="42" t="s">
        <v>41</v>
      </c>
      <c r="B8" s="43">
        <v>252</v>
      </c>
      <c r="C8" s="43">
        <v>105</v>
      </c>
      <c r="D8" s="43">
        <v>9</v>
      </c>
      <c r="E8" s="43">
        <f>B8+C8+D8</f>
        <v>366</v>
      </c>
      <c r="F8" s="44">
        <f>H7/G8</f>
        <v>3.1023809523809525</v>
      </c>
      <c r="G8" s="221">
        <f>B8/12</f>
        <v>21</v>
      </c>
      <c r="H8" s="234">
        <f t="shared" ref="H8:H9" si="1">F8*G8</f>
        <v>65.150000000000006</v>
      </c>
      <c r="I8" s="274"/>
      <c r="J8" s="274"/>
      <c r="K8" s="274"/>
    </row>
    <row r="9" spans="1:11">
      <c r="A9" s="42" t="s">
        <v>42</v>
      </c>
      <c r="B9" s="43">
        <v>303</v>
      </c>
      <c r="C9" s="43">
        <v>54</v>
      </c>
      <c r="D9" s="43">
        <v>9</v>
      </c>
      <c r="E9" s="43">
        <f>B9+C9+D9</f>
        <v>366</v>
      </c>
      <c r="F9" s="44">
        <f>H7/G9</f>
        <v>5.1603960396039605</v>
      </c>
      <c r="G9" s="221">
        <f>G7/2</f>
        <v>12.625</v>
      </c>
      <c r="H9" s="234">
        <f t="shared" si="1"/>
        <v>65.150000000000006</v>
      </c>
      <c r="I9" s="274"/>
      <c r="J9" s="274"/>
      <c r="K9" s="274"/>
    </row>
    <row r="10" spans="1:11" ht="28.5">
      <c r="A10" s="229"/>
      <c r="B10" s="230"/>
      <c r="C10" s="230"/>
      <c r="D10" s="230"/>
      <c r="E10" s="230"/>
      <c r="F10" s="46"/>
      <c r="G10" s="231"/>
      <c r="H10" s="46"/>
      <c r="I10" s="232"/>
      <c r="J10" s="232"/>
      <c r="K10" s="232"/>
    </row>
    <row r="11" spans="1:11" ht="30">
      <c r="A11" s="40" t="s">
        <v>32</v>
      </c>
      <c r="B11" s="40" t="s">
        <v>33</v>
      </c>
      <c r="C11" s="40" t="s">
        <v>34</v>
      </c>
      <c r="D11" s="40" t="s">
        <v>35</v>
      </c>
      <c r="E11" s="40" t="s">
        <v>36</v>
      </c>
      <c r="F11" s="40" t="s">
        <v>37</v>
      </c>
      <c r="G11" s="40" t="s">
        <v>38</v>
      </c>
      <c r="H11" s="233" t="s">
        <v>39</v>
      </c>
      <c r="I11" s="274" t="s">
        <v>100</v>
      </c>
      <c r="J11" s="274"/>
      <c r="K11" s="274"/>
    </row>
    <row r="12" spans="1:11">
      <c r="A12" s="42" t="s">
        <v>40</v>
      </c>
      <c r="B12" s="43">
        <v>303</v>
      </c>
      <c r="C12" s="43">
        <v>54</v>
      </c>
      <c r="D12" s="43">
        <v>9</v>
      </c>
      <c r="E12" s="43">
        <f>B12+C12+D12</f>
        <v>366</v>
      </c>
      <c r="F12" s="44">
        <v>3.43</v>
      </c>
      <c r="G12" s="221">
        <f>B12/12</f>
        <v>25.25</v>
      </c>
      <c r="H12" s="234">
        <f>F12*G12</f>
        <v>86.607500000000002</v>
      </c>
      <c r="I12" s="274"/>
      <c r="J12" s="274"/>
      <c r="K12" s="274"/>
    </row>
    <row r="13" spans="1:11">
      <c r="A13" s="42" t="s">
        <v>41</v>
      </c>
      <c r="B13" s="43">
        <v>252</v>
      </c>
      <c r="C13" s="43">
        <v>105</v>
      </c>
      <c r="D13" s="43">
        <v>9</v>
      </c>
      <c r="E13" s="43">
        <f>B13+C13+D13</f>
        <v>366</v>
      </c>
      <c r="F13" s="44">
        <f>H12/G13</f>
        <v>4.1241666666666665</v>
      </c>
      <c r="G13" s="221">
        <f>B13/12</f>
        <v>21</v>
      </c>
      <c r="H13" s="234">
        <f t="shared" ref="H13:H14" si="2">F13*G13</f>
        <v>86.607500000000002</v>
      </c>
      <c r="I13" s="274"/>
      <c r="J13" s="274"/>
      <c r="K13" s="274"/>
    </row>
    <row r="14" spans="1:11">
      <c r="A14" s="42" t="s">
        <v>42</v>
      </c>
      <c r="B14" s="43">
        <v>303</v>
      </c>
      <c r="C14" s="43">
        <v>54</v>
      </c>
      <c r="D14" s="43">
        <v>9</v>
      </c>
      <c r="E14" s="43">
        <f>B14+C14+D14</f>
        <v>366</v>
      </c>
      <c r="F14" s="44">
        <f>H12/G14</f>
        <v>6.86</v>
      </c>
      <c r="G14" s="221">
        <f>G12/2</f>
        <v>12.625</v>
      </c>
      <c r="H14" s="234">
        <f t="shared" si="2"/>
        <v>86.607500000000002</v>
      </c>
      <c r="I14" s="274"/>
      <c r="J14" s="274"/>
      <c r="K14" s="274"/>
    </row>
    <row r="15" spans="1:11">
      <c r="I15" s="274"/>
      <c r="J15" s="274"/>
      <c r="K15" s="274"/>
    </row>
    <row r="16" spans="1:11">
      <c r="A16" s="42" t="s">
        <v>40</v>
      </c>
      <c r="B16" s="43">
        <v>303</v>
      </c>
      <c r="C16" s="43">
        <v>54</v>
      </c>
      <c r="D16" s="43">
        <v>9</v>
      </c>
      <c r="E16" s="43">
        <f>B16+C16+D16</f>
        <v>366</v>
      </c>
      <c r="F16" s="44">
        <f>'FdA 2016'!C7</f>
        <v>3.43</v>
      </c>
      <c r="G16" s="221">
        <f>B16/12</f>
        <v>25.25</v>
      </c>
      <c r="H16" s="234">
        <f>F16*G16</f>
        <v>86.607500000000002</v>
      </c>
      <c r="I16" s="274"/>
      <c r="J16" s="274"/>
      <c r="K16" s="274"/>
    </row>
    <row r="17" spans="1:11">
      <c r="A17" s="42" t="s">
        <v>41</v>
      </c>
      <c r="B17" s="43">
        <v>252</v>
      </c>
      <c r="C17" s="43">
        <v>105</v>
      </c>
      <c r="D17" s="43">
        <v>9</v>
      </c>
      <c r="E17" s="43">
        <f>B17+C17+D17</f>
        <v>366</v>
      </c>
      <c r="F17" s="44">
        <f>H16/G17</f>
        <v>4.1241666666666665</v>
      </c>
      <c r="G17" s="221">
        <f>B17/12</f>
        <v>21</v>
      </c>
      <c r="H17" s="234">
        <f t="shared" ref="H17:H18" si="3">F17*G17</f>
        <v>86.607500000000002</v>
      </c>
      <c r="I17" s="274"/>
      <c r="J17" s="274"/>
      <c r="K17" s="274"/>
    </row>
    <row r="18" spans="1:11">
      <c r="A18" s="42" t="s">
        <v>42</v>
      </c>
      <c r="B18" s="43">
        <v>303</v>
      </c>
      <c r="C18" s="43">
        <v>54</v>
      </c>
      <c r="D18" s="43">
        <v>9</v>
      </c>
      <c r="E18" s="43">
        <f>B18+C18+D18</f>
        <v>366</v>
      </c>
      <c r="F18" s="44">
        <f>H16/G18</f>
        <v>6.86</v>
      </c>
      <c r="G18" s="221">
        <f>G16/2</f>
        <v>12.625</v>
      </c>
      <c r="H18" s="234">
        <f t="shared" si="3"/>
        <v>86.607500000000002</v>
      </c>
      <c r="I18" s="274"/>
      <c r="J18" s="274"/>
      <c r="K18" s="274"/>
    </row>
  </sheetData>
  <mergeCells count="3">
    <mergeCell ref="A1:H1"/>
    <mergeCell ref="I2:K9"/>
    <mergeCell ref="I11:K18"/>
  </mergeCells>
  <phoneticPr fontId="0" type="noConversion"/>
  <printOptions horizontalCentered="1"/>
  <pageMargins left="0.70826771653543308" right="0.70826771653543308" top="1.1417322834645669" bottom="1.1417322834645669" header="0.74803149606299213" footer="0.74803149606299213"/>
  <pageSetup paperSize="9" scale="120" fitToWidth="0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workbookViewId="0">
      <selection activeCell="L38" sqref="L38"/>
    </sheetView>
  </sheetViews>
  <sheetFormatPr defaultColWidth="8.5" defaultRowHeight="12.75"/>
  <cols>
    <col min="1" max="1" width="24.75" style="47" customWidth="1"/>
    <col min="2" max="2" width="8.5" style="47" customWidth="1"/>
    <col min="3" max="22" width="4" style="47" customWidth="1"/>
    <col min="23" max="16384" width="8.5" style="47"/>
  </cols>
  <sheetData>
    <row r="1" spans="1:22">
      <c r="A1" s="277" t="s">
        <v>43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2">
      <c r="A2" s="277" t="s">
        <v>44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</row>
    <row r="6" spans="1:22" s="48" customFormat="1">
      <c r="A6" s="278" t="s">
        <v>45</v>
      </c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</row>
    <row r="7" spans="1:22" s="48" customFormat="1">
      <c r="A7" s="278"/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</row>
    <row r="11" spans="1:22" s="50" customFormat="1" ht="39" customHeight="1">
      <c r="A11" s="279" t="s">
        <v>46</v>
      </c>
      <c r="B11" s="49" t="s">
        <v>47</v>
      </c>
      <c r="C11" s="279" t="s">
        <v>48</v>
      </c>
      <c r="D11" s="279"/>
      <c r="E11" s="279"/>
      <c r="F11" s="279"/>
      <c r="G11" s="279" t="s">
        <v>49</v>
      </c>
      <c r="H11" s="279"/>
      <c r="I11" s="279"/>
      <c r="J11" s="279"/>
      <c r="K11" s="279" t="s">
        <v>50</v>
      </c>
      <c r="L11" s="279"/>
      <c r="M11" s="279"/>
      <c r="N11" s="279"/>
      <c r="O11" s="279" t="s">
        <v>51</v>
      </c>
      <c r="P11" s="279"/>
      <c r="Q11" s="279"/>
      <c r="R11" s="279"/>
      <c r="S11" s="279" t="s">
        <v>36</v>
      </c>
      <c r="T11" s="279"/>
      <c r="U11" s="279"/>
      <c r="V11" s="279"/>
    </row>
    <row r="12" spans="1:22">
      <c r="A12" s="279"/>
      <c r="B12" s="51">
        <v>133</v>
      </c>
      <c r="C12" s="280">
        <v>8.48</v>
      </c>
      <c r="D12" s="280"/>
      <c r="E12" s="280"/>
      <c r="F12" s="280"/>
      <c r="G12" s="280">
        <v>7.43</v>
      </c>
      <c r="H12" s="280"/>
      <c r="I12" s="280"/>
      <c r="J12" s="280"/>
      <c r="K12" s="280">
        <v>1.930777</v>
      </c>
      <c r="L12" s="280"/>
      <c r="M12" s="280"/>
      <c r="N12" s="280"/>
      <c r="O12" s="280">
        <v>1.03</v>
      </c>
      <c r="P12" s="280"/>
      <c r="Q12" s="280"/>
      <c r="R12" s="280"/>
      <c r="S12" s="281">
        <v>2269.1466704999998</v>
      </c>
      <c r="T12" s="281"/>
      <c r="U12" s="281"/>
      <c r="V12" s="281"/>
    </row>
    <row r="13" spans="1:22">
      <c r="A13" s="52"/>
      <c r="B13" s="53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5"/>
    </row>
    <row r="14" spans="1:22">
      <c r="A14" s="275" t="s">
        <v>52</v>
      </c>
      <c r="B14" s="275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5"/>
      <c r="Q14" s="275"/>
      <c r="R14" s="275"/>
      <c r="S14" s="275"/>
      <c r="T14" s="275"/>
      <c r="U14" s="275"/>
      <c r="V14" s="275"/>
    </row>
    <row r="15" spans="1:22">
      <c r="A15" s="276" t="s">
        <v>53</v>
      </c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</row>
    <row r="16" spans="1:22">
      <c r="A16" s="276" t="s">
        <v>54</v>
      </c>
      <c r="B16" s="276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6"/>
      <c r="V16" s="276"/>
    </row>
    <row r="17" spans="1:22">
      <c r="A17" s="285" t="s">
        <v>55</v>
      </c>
      <c r="B17" s="285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</row>
    <row r="18" spans="1:22">
      <c r="A18" s="52"/>
      <c r="B18" s="53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5"/>
    </row>
    <row r="19" spans="1:22">
      <c r="A19" s="52"/>
      <c r="B19" s="53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5"/>
    </row>
    <row r="20" spans="1:22">
      <c r="A20" s="52"/>
      <c r="B20" s="53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5"/>
    </row>
    <row r="21" spans="1:22" ht="39" customHeight="1">
      <c r="A21" s="279" t="s">
        <v>56</v>
      </c>
      <c r="B21" s="56" t="s">
        <v>57</v>
      </c>
      <c r="C21" s="279" t="s">
        <v>58</v>
      </c>
      <c r="D21" s="279"/>
      <c r="E21" s="279"/>
      <c r="F21" s="279"/>
      <c r="G21" s="279"/>
      <c r="H21" s="279" t="s">
        <v>59</v>
      </c>
      <c r="I21" s="279"/>
      <c r="J21" s="279"/>
      <c r="K21" s="279"/>
      <c r="L21" s="279"/>
      <c r="M21" s="279" t="s">
        <v>60</v>
      </c>
      <c r="N21" s="279"/>
      <c r="O21" s="279"/>
      <c r="P21" s="279"/>
      <c r="Q21" s="279"/>
      <c r="R21" s="279" t="s">
        <v>36</v>
      </c>
      <c r="S21" s="279"/>
      <c r="T21" s="279"/>
      <c r="U21" s="279"/>
      <c r="V21" s="279"/>
    </row>
    <row r="22" spans="1:22">
      <c r="A22" s="279"/>
      <c r="B22" s="51">
        <v>300</v>
      </c>
      <c r="C22" s="283">
        <v>1</v>
      </c>
      <c r="D22" s="283"/>
      <c r="E22" s="283"/>
      <c r="F22" s="283"/>
      <c r="G22" s="283"/>
      <c r="H22" s="283">
        <v>0.56100000000000005</v>
      </c>
      <c r="I22" s="283"/>
      <c r="J22" s="283"/>
      <c r="K22" s="283"/>
      <c r="L22" s="283"/>
      <c r="M22" s="283">
        <v>1.99</v>
      </c>
      <c r="N22" s="283"/>
      <c r="O22" s="283"/>
      <c r="P22" s="283"/>
      <c r="Q22" s="283"/>
      <c r="R22" s="286">
        <v>1065.3</v>
      </c>
      <c r="S22" s="286"/>
      <c r="T22" s="286"/>
      <c r="U22" s="286"/>
      <c r="V22" s="286"/>
    </row>
    <row r="24" spans="1:22">
      <c r="A24" s="282" t="s">
        <v>61</v>
      </c>
      <c r="B24" s="282"/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82"/>
      <c r="T24" s="282"/>
      <c r="U24" s="282"/>
      <c r="V24" s="282"/>
    </row>
    <row r="25" spans="1:22">
      <c r="A25" s="276" t="s">
        <v>62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</row>
    <row r="26" spans="1:22">
      <c r="A26" s="284" t="s">
        <v>63</v>
      </c>
      <c r="B26" s="284"/>
      <c r="C26" s="284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</row>
    <row r="27" spans="1:22">
      <c r="A27" s="284"/>
      <c r="B27" s="284"/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</row>
  </sheetData>
  <mergeCells count="30">
    <mergeCell ref="A16:V16"/>
    <mergeCell ref="A17:V17"/>
    <mergeCell ref="A21:A22"/>
    <mergeCell ref="C21:G21"/>
    <mergeCell ref="H21:L21"/>
    <mergeCell ref="M21:Q21"/>
    <mergeCell ref="R21:V21"/>
    <mergeCell ref="C22:G22"/>
    <mergeCell ref="R22:V22"/>
    <mergeCell ref="A24:V24"/>
    <mergeCell ref="H22:L22"/>
    <mergeCell ref="M22:Q22"/>
    <mergeCell ref="A25:V25"/>
    <mergeCell ref="A26:V27"/>
    <mergeCell ref="A14:V14"/>
    <mergeCell ref="A15:V15"/>
    <mergeCell ref="A1:V1"/>
    <mergeCell ref="A2:V2"/>
    <mergeCell ref="A6:V7"/>
    <mergeCell ref="A11:A12"/>
    <mergeCell ref="C11:F11"/>
    <mergeCell ref="G11:J11"/>
    <mergeCell ref="K11:N11"/>
    <mergeCell ref="O11:R11"/>
    <mergeCell ref="S11:V11"/>
    <mergeCell ref="C12:F12"/>
    <mergeCell ref="G12:J12"/>
    <mergeCell ref="K12:N12"/>
    <mergeCell ref="O12:R12"/>
    <mergeCell ref="S12:V12"/>
  </mergeCells>
  <phoneticPr fontId="0" type="noConversion"/>
  <printOptions horizontalCentered="1"/>
  <pageMargins left="0.70826771653543308" right="0.70826771653543308" top="1.9086614173228347" bottom="1.1417322834645669" header="0.31535433070866142" footer="0.74803149606299213"/>
  <pageSetup paperSize="0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workbookViewId="0">
      <selection activeCell="D7" sqref="D7"/>
    </sheetView>
  </sheetViews>
  <sheetFormatPr defaultColWidth="8" defaultRowHeight="12.75"/>
  <cols>
    <col min="1" max="1" width="61.625" style="1" customWidth="1"/>
    <col min="2" max="2" width="12.75" style="1" customWidth="1"/>
    <col min="3" max="3" width="10.5" style="1" customWidth="1"/>
    <col min="4" max="4" width="22.75" style="1" bestFit="1" customWidth="1"/>
    <col min="5" max="7" width="16.25" style="1" customWidth="1"/>
    <col min="8" max="8" width="39.25" style="1" customWidth="1"/>
    <col min="9" max="16384" width="8" style="1"/>
  </cols>
  <sheetData>
    <row r="1" spans="1:8" ht="55.5" customHeight="1">
      <c r="A1" s="241" t="s">
        <v>64</v>
      </c>
      <c r="B1" s="241"/>
      <c r="C1" s="241"/>
      <c r="D1" s="241"/>
    </row>
    <row r="2" spans="1:8" s="2" customFormat="1" ht="39.950000000000003" customHeight="1">
      <c r="A2" s="242" t="s">
        <v>65</v>
      </c>
      <c r="B2" s="242"/>
      <c r="C2" s="242"/>
      <c r="D2" s="242"/>
    </row>
    <row r="3" spans="1:8" s="2" customFormat="1" ht="15.95" customHeight="1">
      <c r="A3" s="243" t="s">
        <v>96</v>
      </c>
      <c r="B3" s="243"/>
      <c r="C3" s="243"/>
      <c r="D3" s="227">
        <v>3041363</v>
      </c>
      <c r="E3" s="236" t="s">
        <v>91</v>
      </c>
      <c r="F3" s="236" t="s">
        <v>92</v>
      </c>
    </row>
    <row r="4" spans="1:8" s="2" customFormat="1" ht="15.95" customHeight="1">
      <c r="A4" s="244" t="s">
        <v>95</v>
      </c>
      <c r="B4" s="244"/>
      <c r="C4" s="244"/>
      <c r="D4" s="205">
        <f>D9-D3</f>
        <v>26568261</v>
      </c>
      <c r="E4" s="236"/>
      <c r="F4" s="236"/>
    </row>
    <row r="5" spans="1:8" s="2" customFormat="1" ht="15.95" customHeight="1">
      <c r="A5" s="172" t="s">
        <v>3</v>
      </c>
      <c r="B5" s="172" t="s">
        <v>4</v>
      </c>
      <c r="C5" s="172" t="s">
        <v>5</v>
      </c>
      <c r="D5" s="226" t="s">
        <v>6</v>
      </c>
      <c r="E5" s="236"/>
      <c r="F5" s="236"/>
    </row>
    <row r="6" spans="1:8" s="2" customFormat="1" ht="27" customHeight="1">
      <c r="A6" s="180" t="s">
        <v>97</v>
      </c>
      <c r="B6" s="215">
        <v>3062000</v>
      </c>
      <c r="C6" s="182">
        <f>D6/B6</f>
        <v>7.8217256694970612</v>
      </c>
      <c r="D6" s="182">
        <f>29609624-D7</f>
        <v>23950124</v>
      </c>
      <c r="E6" s="224">
        <v>133</v>
      </c>
      <c r="F6" s="225">
        <f t="shared" ref="F6:F7" si="0">C6*E6</f>
        <v>1040.2895140431092</v>
      </c>
      <c r="G6" s="19"/>
      <c r="H6" s="19"/>
    </row>
    <row r="7" spans="1:8" s="2" customFormat="1" ht="27" customHeight="1">
      <c r="A7" s="199" t="s">
        <v>98</v>
      </c>
      <c r="B7" s="215">
        <v>1650000</v>
      </c>
      <c r="C7" s="182">
        <v>3.43</v>
      </c>
      <c r="D7" s="182">
        <f>B7*C7</f>
        <v>5659500</v>
      </c>
      <c r="E7" s="224">
        <v>303</v>
      </c>
      <c r="F7" s="225">
        <f t="shared" si="0"/>
        <v>1039.29</v>
      </c>
      <c r="G7" s="19"/>
      <c r="H7" s="19"/>
    </row>
    <row r="8" spans="1:8" s="2" customFormat="1" ht="24.95" customHeight="1">
      <c r="A8" s="26"/>
      <c r="B8" s="27"/>
      <c r="C8" s="28"/>
      <c r="D8" s="101"/>
      <c r="H8" s="19"/>
    </row>
    <row r="9" spans="1:8" s="2" customFormat="1" ht="35.1" customHeight="1">
      <c r="A9" s="245" t="s">
        <v>22</v>
      </c>
      <c r="B9" s="245"/>
      <c r="C9" s="245"/>
      <c r="D9" s="136">
        <f>D6+D7</f>
        <v>29609624</v>
      </c>
      <c r="E9" s="96"/>
      <c r="F9" s="19"/>
      <c r="H9" s="4">
        <v>0</v>
      </c>
    </row>
    <row r="10" spans="1:8" s="2" customFormat="1" ht="15">
      <c r="C10" s="30"/>
      <c r="D10" s="30"/>
      <c r="F10" s="19"/>
    </row>
    <row r="11" spans="1:8" s="2" customFormat="1" ht="15">
      <c r="A11" s="31"/>
      <c r="B11" s="31"/>
      <c r="C11" s="32"/>
      <c r="D11" s="30"/>
    </row>
    <row r="12" spans="1:8" s="2" customFormat="1" ht="18" customHeight="1">
      <c r="A12" s="237" t="s">
        <v>93</v>
      </c>
      <c r="B12" s="238">
        <f>F6</f>
        <v>1040.2895140431092</v>
      </c>
      <c r="C12" s="238"/>
      <c r="D12" s="238"/>
      <c r="E12" s="228"/>
    </row>
    <row r="13" spans="1:8" s="2" customFormat="1" ht="18" customHeight="1">
      <c r="A13" s="237"/>
      <c r="B13" s="238"/>
      <c r="C13" s="238"/>
      <c r="D13" s="238"/>
      <c r="E13" s="228"/>
    </row>
    <row r="14" spans="1:8" s="2" customFormat="1" ht="18" customHeight="1">
      <c r="A14" s="239" t="s">
        <v>94</v>
      </c>
      <c r="B14" s="238">
        <f>F7</f>
        <v>1039.29</v>
      </c>
      <c r="C14" s="238"/>
      <c r="D14" s="238"/>
      <c r="E14" s="228"/>
    </row>
    <row r="15" spans="1:8" s="2" customFormat="1" ht="18" customHeight="1">
      <c r="A15" s="239"/>
      <c r="B15" s="238"/>
      <c r="C15" s="238"/>
      <c r="D15" s="238"/>
      <c r="E15" s="228"/>
    </row>
    <row r="16" spans="1:8" s="2" customFormat="1" ht="15">
      <c r="A16" s="31"/>
      <c r="B16" s="31"/>
      <c r="C16" s="31"/>
      <c r="D16" s="157"/>
    </row>
    <row r="17" spans="1:3" s="2" customFormat="1" ht="15">
      <c r="A17" s="26"/>
      <c r="B17" s="31"/>
      <c r="C17" s="31"/>
    </row>
    <row r="18" spans="1:3" s="2" customFormat="1" ht="15">
      <c r="A18" s="31"/>
      <c r="B18" s="31"/>
      <c r="C18" s="31"/>
    </row>
    <row r="19" spans="1:3" s="2" customFormat="1" ht="15">
      <c r="A19" s="31"/>
      <c r="B19" s="31"/>
      <c r="C19" s="31"/>
    </row>
    <row r="20" spans="1:3" s="2" customFormat="1" ht="15">
      <c r="A20" s="31"/>
      <c r="B20" s="31"/>
      <c r="C20" s="31"/>
    </row>
    <row r="21" spans="1:3" s="2" customFormat="1" ht="15">
      <c r="A21" s="31"/>
      <c r="B21" s="31"/>
      <c r="C21" s="31"/>
    </row>
    <row r="22" spans="1:3" s="2" customFormat="1" ht="15">
      <c r="A22" s="26"/>
      <c r="B22" s="31"/>
      <c r="C22" s="31"/>
    </row>
    <row r="23" spans="1:3" s="2" customFormat="1" ht="15">
      <c r="A23" s="31"/>
      <c r="B23" s="31"/>
      <c r="C23" s="31"/>
    </row>
    <row r="24" spans="1:3" s="2" customFormat="1" ht="15"/>
    <row r="25" spans="1:3" s="2" customFormat="1" ht="15"/>
    <row r="26" spans="1:3" s="2" customFormat="1" ht="15"/>
    <row r="27" spans="1:3" s="2" customFormat="1" ht="15"/>
    <row r="28" spans="1:3" s="2" customFormat="1" ht="15"/>
    <row r="29" spans="1:3" s="2" customFormat="1" ht="15"/>
  </sheetData>
  <mergeCells count="11">
    <mergeCell ref="E3:E5"/>
    <mergeCell ref="F3:F5"/>
    <mergeCell ref="A9:C9"/>
    <mergeCell ref="A4:C4"/>
    <mergeCell ref="A12:A13"/>
    <mergeCell ref="B12:D13"/>
    <mergeCell ref="A14:A15"/>
    <mergeCell ref="B14:D15"/>
    <mergeCell ref="A1:D1"/>
    <mergeCell ref="A2:D2"/>
    <mergeCell ref="A3:C3"/>
  </mergeCells>
  <printOptions horizontalCentered="1"/>
  <pageMargins left="0.19685039370078741" right="0.19685039370078741" top="0.39370078740157483" bottom="0.39370078740157483" header="0.39370078740157483" footer="0.3937007874015748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workbookViewId="0">
      <selection activeCell="A3" sqref="A3:D3"/>
    </sheetView>
  </sheetViews>
  <sheetFormatPr defaultColWidth="8" defaultRowHeight="12.75"/>
  <cols>
    <col min="1" max="1" width="61.625" style="1" customWidth="1"/>
    <col min="2" max="2" width="12.75" style="1" customWidth="1"/>
    <col min="3" max="3" width="10.5" style="1" customWidth="1"/>
    <col min="4" max="4" width="22.75" style="1" bestFit="1" customWidth="1"/>
    <col min="5" max="7" width="16.25" style="1" customWidth="1"/>
    <col min="8" max="8" width="39.25" style="1" customWidth="1"/>
    <col min="9" max="16384" width="8" style="1"/>
  </cols>
  <sheetData>
    <row r="1" spans="1:8" ht="55.5" customHeight="1">
      <c r="A1" s="241" t="s">
        <v>64</v>
      </c>
      <c r="B1" s="241"/>
      <c r="C1" s="241"/>
      <c r="D1" s="241"/>
    </row>
    <row r="2" spans="1:8" s="2" customFormat="1" ht="39.950000000000003" customHeight="1">
      <c r="A2" s="246" t="s">
        <v>65</v>
      </c>
      <c r="B2" s="246"/>
      <c r="C2" s="246"/>
      <c r="D2" s="246"/>
    </row>
    <row r="3" spans="1:8" s="2" customFormat="1" ht="15.95" customHeight="1">
      <c r="A3" s="247" t="s">
        <v>2</v>
      </c>
      <c r="B3" s="247"/>
      <c r="C3" s="247"/>
      <c r="D3" s="98">
        <f>SUM(D5:D7)</f>
        <v>3041363</v>
      </c>
      <c r="H3" s="4"/>
    </row>
    <row r="4" spans="1:8" s="2" customFormat="1" ht="15.95" customHeight="1">
      <c r="A4" s="5" t="s">
        <v>3</v>
      </c>
      <c r="B4" s="5" t="s">
        <v>4</v>
      </c>
      <c r="C4" s="5" t="s">
        <v>5</v>
      </c>
      <c r="D4" s="99" t="s">
        <v>6</v>
      </c>
    </row>
    <row r="5" spans="1:8" s="2" customFormat="1" ht="27" customHeight="1">
      <c r="A5" s="7" t="s">
        <v>7</v>
      </c>
      <c r="B5" s="147">
        <f>Calcoli!B5</f>
        <v>1650000</v>
      </c>
      <c r="C5" s="134">
        <f>Calcoli!C5</f>
        <v>0.75666644037457442</v>
      </c>
      <c r="D5" s="134">
        <f>Calcoli!D5</f>
        <v>1248499.6266180477</v>
      </c>
      <c r="E5" s="4"/>
      <c r="H5" s="4"/>
    </row>
    <row r="6" spans="1:8" s="2" customFormat="1" ht="27" customHeight="1">
      <c r="A6" s="10" t="s">
        <v>8</v>
      </c>
      <c r="B6" s="147">
        <f>Calcoli!B6</f>
        <v>1564000</v>
      </c>
      <c r="C6" s="134">
        <f>Calcoli!C6</f>
        <v>1.1265525260654405</v>
      </c>
      <c r="D6" s="134">
        <f>Calcoli!D6</f>
        <v>1761928.1507663492</v>
      </c>
      <c r="E6" s="4"/>
      <c r="H6" s="4"/>
    </row>
    <row r="7" spans="1:8" s="2" customFormat="1" ht="27" customHeight="1">
      <c r="A7" s="7" t="s">
        <v>9</v>
      </c>
      <c r="B7" s="147">
        <f>Calcoli!B7</f>
        <v>135000</v>
      </c>
      <c r="C7" s="134">
        <f>Calcoli!C7</f>
        <v>0.22914979715261818</v>
      </c>
      <c r="D7" s="134">
        <f>Calcoli!D7</f>
        <v>30935.222615603456</v>
      </c>
      <c r="E7" s="4"/>
      <c r="H7" s="4"/>
    </row>
    <row r="8" spans="1:8" s="2" customFormat="1" ht="27" customHeight="1">
      <c r="A8" s="12"/>
      <c r="B8" s="13"/>
      <c r="C8" s="14"/>
      <c r="D8" s="100"/>
      <c r="E8" s="4"/>
      <c r="H8" s="4"/>
    </row>
    <row r="9" spans="1:8" s="2" customFormat="1" ht="15.95" customHeight="1">
      <c r="A9" s="248" t="s">
        <v>11</v>
      </c>
      <c r="B9" s="248"/>
      <c r="C9" s="248"/>
      <c r="D9" s="98">
        <f>SUM(D11:D21)</f>
        <v>26568261.001300439</v>
      </c>
      <c r="E9" s="19"/>
    </row>
    <row r="10" spans="1:8" s="2" customFormat="1" ht="15.95" customHeight="1">
      <c r="A10" s="15" t="s">
        <v>3</v>
      </c>
      <c r="B10" s="15" t="s">
        <v>4</v>
      </c>
      <c r="C10" s="15" t="s">
        <v>5</v>
      </c>
      <c r="D10" s="99" t="s">
        <v>6</v>
      </c>
    </row>
    <row r="11" spans="1:8" s="2" customFormat="1" ht="27" customHeight="1">
      <c r="A11" s="20" t="s">
        <v>12</v>
      </c>
      <c r="B11" s="147">
        <f>Calcoli!B11</f>
        <v>3062000</v>
      </c>
      <c r="C11" s="134">
        <f>Calcoli!C11</f>
        <v>4.4704794252122797</v>
      </c>
      <c r="D11" s="134">
        <f>Calcoli!D11</f>
        <v>13688608</v>
      </c>
      <c r="E11" s="19"/>
      <c r="F11" s="4"/>
      <c r="G11" s="19"/>
      <c r="H11" s="19"/>
    </row>
    <row r="12" spans="1:8" s="2" customFormat="1" ht="27" customHeight="1">
      <c r="A12" s="21" t="s">
        <v>13</v>
      </c>
      <c r="B12" s="147">
        <f>Calcoli!B12</f>
        <v>1650000</v>
      </c>
      <c r="C12" s="134">
        <f>Calcoli!C12</f>
        <v>2.5756345773225804</v>
      </c>
      <c r="D12" s="134">
        <f>Calcoli!D12</f>
        <v>4249797.0525822574</v>
      </c>
      <c r="E12" s="19"/>
      <c r="F12" s="4"/>
      <c r="G12" s="19"/>
      <c r="H12" s="19"/>
    </row>
    <row r="13" spans="1:8" s="2" customFormat="1" ht="27" customHeight="1">
      <c r="A13" s="21" t="s">
        <v>14</v>
      </c>
      <c r="B13" s="223">
        <v>8761</v>
      </c>
      <c r="C13" s="134">
        <f>Calcoli!C13</f>
        <v>25.625134739185022</v>
      </c>
      <c r="D13" s="134">
        <f>Calcoli!D13</f>
        <v>224501.80544999999</v>
      </c>
    </row>
    <row r="14" spans="1:8" s="2" customFormat="1" ht="27" customHeight="1">
      <c r="A14" s="23" t="s">
        <v>15</v>
      </c>
      <c r="B14" s="151"/>
      <c r="C14" s="134">
        <f>Calcoli!C14</f>
        <v>0</v>
      </c>
      <c r="D14" s="134">
        <f>Calcoli!D14</f>
        <v>366642.00179999997</v>
      </c>
    </row>
    <row r="15" spans="1:8" s="2" customFormat="1" ht="27" customHeight="1">
      <c r="A15" s="21" t="s">
        <v>16</v>
      </c>
      <c r="B15" s="147">
        <f>Calcoli!B15</f>
        <v>3921000</v>
      </c>
      <c r="C15" s="134">
        <f>Calcoli!C15</f>
        <v>1.0068344634247495</v>
      </c>
      <c r="D15" s="134">
        <f>Calcoli!D15</f>
        <v>3947797.9310884429</v>
      </c>
      <c r="H15" s="24"/>
    </row>
    <row r="16" spans="1:8" s="2" customFormat="1" ht="27" customHeight="1">
      <c r="A16" s="21" t="s">
        <v>17</v>
      </c>
      <c r="B16" s="147">
        <f>Calcoli!B16</f>
        <v>730000</v>
      </c>
      <c r="C16" s="134">
        <f>Calcoli!C16</f>
        <v>5.5595098772325198</v>
      </c>
      <c r="D16" s="134">
        <f>Calcoli!D16</f>
        <v>4058442.2103797393</v>
      </c>
    </row>
    <row r="17" spans="1:8" s="2" customFormat="1" ht="15">
      <c r="A17" s="15" t="s">
        <v>3</v>
      </c>
      <c r="B17" s="15" t="s">
        <v>10</v>
      </c>
      <c r="C17" s="15" t="s">
        <v>5</v>
      </c>
      <c r="D17" s="99" t="s">
        <v>6</v>
      </c>
    </row>
    <row r="18" spans="1:8" s="2" customFormat="1" ht="27" customHeight="1">
      <c r="A18" s="7" t="s">
        <v>18</v>
      </c>
      <c r="B18" s="147">
        <f>Calcoli!B18</f>
        <v>18</v>
      </c>
      <c r="C18" s="134">
        <f>Calcoli!C18</f>
        <v>830</v>
      </c>
      <c r="D18" s="134">
        <f>Calcoli!D18</f>
        <v>14940</v>
      </c>
      <c r="H18" s="19"/>
    </row>
    <row r="19" spans="1:8" s="2" customFormat="1" ht="27" customHeight="1">
      <c r="A19" s="7" t="s">
        <v>19</v>
      </c>
      <c r="B19" s="147">
        <f>Calcoli!B19</f>
        <v>18</v>
      </c>
      <c r="C19" s="134">
        <f>Calcoli!C19</f>
        <v>2.4</v>
      </c>
      <c r="D19" s="134">
        <f>Calcoli!D19</f>
        <v>1295.9999999999998</v>
      </c>
      <c r="H19" s="19"/>
    </row>
    <row r="20" spans="1:8" s="2" customFormat="1" ht="27" customHeight="1">
      <c r="A20" s="21" t="s">
        <v>20</v>
      </c>
      <c r="B20" s="147">
        <f>Calcoli!B20</f>
        <v>18</v>
      </c>
      <c r="C20" s="134">
        <f>Calcoli!C20</f>
        <v>830</v>
      </c>
      <c r="D20" s="134">
        <f>Calcoli!D20</f>
        <v>14940</v>
      </c>
    </row>
    <row r="21" spans="1:8" s="2" customFormat="1" ht="27" customHeight="1">
      <c r="A21" s="21" t="s">
        <v>21</v>
      </c>
      <c r="B21" s="147">
        <f>Calcoli!B21</f>
        <v>18</v>
      </c>
      <c r="C21" s="134">
        <f>Calcoli!C21</f>
        <v>2.4</v>
      </c>
      <c r="D21" s="134">
        <f>Calcoli!D21</f>
        <v>1295.9999999999998</v>
      </c>
      <c r="H21" s="19"/>
    </row>
    <row r="22" spans="1:8" s="2" customFormat="1" ht="24.95" customHeight="1">
      <c r="A22" s="26"/>
      <c r="B22" s="27"/>
      <c r="C22" s="28"/>
      <c r="D22" s="101"/>
      <c r="H22" s="19"/>
    </row>
    <row r="23" spans="1:8" s="2" customFormat="1" ht="35.1" customHeight="1">
      <c r="A23" s="245" t="s">
        <v>22</v>
      </c>
      <c r="B23" s="245"/>
      <c r="C23" s="245"/>
      <c r="D23" s="97">
        <f>D3+D9</f>
        <v>29609624.001300439</v>
      </c>
      <c r="E23" s="96"/>
      <c r="F23" s="19"/>
      <c r="H23" s="4">
        <v>0</v>
      </c>
    </row>
    <row r="24" spans="1:8" s="2" customFormat="1" ht="15">
      <c r="C24" s="30"/>
      <c r="D24" s="30"/>
      <c r="F24" s="19"/>
    </row>
    <row r="25" spans="1:8" s="2" customFormat="1" ht="15">
      <c r="A25" s="31"/>
      <c r="B25" s="31"/>
      <c r="C25" s="32"/>
      <c r="D25" s="30"/>
    </row>
    <row r="26" spans="1:8" s="2" customFormat="1" ht="15">
      <c r="A26" s="31"/>
      <c r="B26" s="31"/>
      <c r="C26" s="32"/>
      <c r="D26" s="30"/>
    </row>
    <row r="27" spans="1:8" s="2" customFormat="1" ht="15">
      <c r="A27" s="33"/>
      <c r="B27" s="31"/>
      <c r="C27" s="32"/>
      <c r="D27" s="30"/>
    </row>
    <row r="28" spans="1:8" s="2" customFormat="1" ht="15">
      <c r="A28" s="31"/>
      <c r="B28" s="31"/>
      <c r="C28" s="32"/>
      <c r="D28" s="30"/>
    </row>
    <row r="29" spans="1:8" s="2" customFormat="1" ht="15">
      <c r="A29" s="31"/>
      <c r="B29" s="31"/>
      <c r="C29" s="31"/>
    </row>
    <row r="30" spans="1:8" s="2" customFormat="1" ht="15">
      <c r="A30" s="31"/>
      <c r="B30" s="31"/>
      <c r="C30" s="31"/>
    </row>
    <row r="31" spans="1:8" s="2" customFormat="1" ht="15">
      <c r="A31" s="26"/>
      <c r="B31" s="31"/>
      <c r="C31" s="31"/>
    </row>
    <row r="32" spans="1:8" s="2" customFormat="1" ht="15">
      <c r="A32" s="31"/>
      <c r="B32" s="31"/>
      <c r="C32" s="31"/>
    </row>
    <row r="33" spans="1:3" s="2" customFormat="1" ht="15">
      <c r="A33" s="31"/>
      <c r="B33" s="31"/>
      <c r="C33" s="31"/>
    </row>
    <row r="34" spans="1:3" s="2" customFormat="1" ht="15">
      <c r="A34" s="31"/>
      <c r="B34" s="31"/>
      <c r="C34" s="31"/>
    </row>
    <row r="35" spans="1:3" s="2" customFormat="1" ht="15">
      <c r="A35" s="31"/>
      <c r="B35" s="31"/>
      <c r="C35" s="31"/>
    </row>
    <row r="36" spans="1:3" s="2" customFormat="1" ht="15">
      <c r="A36" s="26"/>
      <c r="B36" s="31"/>
      <c r="C36" s="31"/>
    </row>
    <row r="37" spans="1:3" s="2" customFormat="1" ht="15">
      <c r="A37" s="31"/>
      <c r="B37" s="31"/>
      <c r="C37" s="31"/>
    </row>
    <row r="38" spans="1:3" s="2" customFormat="1" ht="15"/>
    <row r="39" spans="1:3" s="2" customFormat="1" ht="15"/>
    <row r="40" spans="1:3" s="2" customFormat="1" ht="15"/>
    <row r="41" spans="1:3" s="2" customFormat="1" ht="15"/>
    <row r="42" spans="1:3" s="2" customFormat="1" ht="15"/>
    <row r="43" spans="1:3" s="2" customFormat="1" ht="15"/>
  </sheetData>
  <mergeCells count="5">
    <mergeCell ref="A23:C23"/>
    <mergeCell ref="A1:D1"/>
    <mergeCell ref="A2:D2"/>
    <mergeCell ref="A3:C3"/>
    <mergeCell ref="A9:C9"/>
  </mergeCells>
  <phoneticPr fontId="0" type="noConversion"/>
  <printOptions horizontalCentered="1"/>
  <pageMargins left="0.19685039370078741" right="0.19685039370078741" top="0.39370078740157483" bottom="0.39370078740157483" header="0.39370078740157483" footer="0.39370078740157483"/>
  <pageSetup paperSize="9" scale="91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workbookViewId="0">
      <selection activeCell="D7" sqref="D7"/>
    </sheetView>
  </sheetViews>
  <sheetFormatPr defaultColWidth="8" defaultRowHeight="12.75"/>
  <cols>
    <col min="1" max="1" width="61.625" style="1" customWidth="1"/>
    <col min="2" max="2" width="12.75" style="1" customWidth="1"/>
    <col min="3" max="3" width="10.5" style="1" customWidth="1"/>
    <col min="4" max="4" width="22.625" style="1" customWidth="1"/>
    <col min="5" max="5" width="3.625" style="1" customWidth="1"/>
    <col min="6" max="6" width="11.25" style="1" bestFit="1" customWidth="1"/>
    <col min="7" max="7" width="22.625" style="1" customWidth="1"/>
    <col min="8" max="8" width="3.625" style="1" customWidth="1"/>
    <col min="9" max="9" width="11.625" style="1" customWidth="1"/>
    <col min="10" max="10" width="21" style="1" customWidth="1"/>
    <col min="11" max="12" width="7.875" style="1" bestFit="1" customWidth="1"/>
    <col min="13" max="13" width="19.375" style="1" customWidth="1"/>
    <col min="14" max="14" width="26.625" style="1" customWidth="1"/>
    <col min="15" max="16384" width="8" style="1"/>
  </cols>
  <sheetData>
    <row r="1" spans="1:14" ht="55.5" customHeight="1">
      <c r="A1" s="250" t="s">
        <v>64</v>
      </c>
      <c r="B1" s="250"/>
      <c r="C1" s="250"/>
      <c r="D1" s="250"/>
      <c r="E1" s="250"/>
      <c r="F1" s="250"/>
      <c r="G1" s="250"/>
      <c r="H1" s="250"/>
      <c r="I1" s="250"/>
      <c r="J1" s="250"/>
    </row>
    <row r="2" spans="1:14" s="2" customFormat="1" ht="39.950000000000003" customHeight="1">
      <c r="A2" s="252" t="s">
        <v>65</v>
      </c>
      <c r="B2" s="252"/>
      <c r="C2" s="252"/>
      <c r="D2" s="252"/>
      <c r="F2" s="249" t="s">
        <v>86</v>
      </c>
      <c r="G2" s="249"/>
      <c r="H2" s="103"/>
      <c r="I2" s="251" t="s">
        <v>87</v>
      </c>
      <c r="J2" s="251"/>
    </row>
    <row r="3" spans="1:14" s="2" customFormat="1" ht="15.95" customHeight="1">
      <c r="A3" s="253" t="s">
        <v>2</v>
      </c>
      <c r="B3" s="253"/>
      <c r="C3" s="253"/>
      <c r="D3" s="146">
        <v>3041363</v>
      </c>
      <c r="F3" s="127" t="s">
        <v>36</v>
      </c>
      <c r="G3" s="140">
        <f>'2016-2015-2014 FUG'!J3</f>
        <v>3417210.96</v>
      </c>
      <c r="H3" s="104"/>
      <c r="I3" s="123" t="s">
        <v>36</v>
      </c>
      <c r="J3" s="124">
        <f t="shared" ref="I3:J7" si="0">(D3-G3)/G3</f>
        <v>-0.10998675949464939</v>
      </c>
    </row>
    <row r="4" spans="1:14" s="2" customFormat="1" ht="15.95" customHeight="1">
      <c r="A4" s="5" t="s">
        <v>3</v>
      </c>
      <c r="B4" s="5" t="s">
        <v>4</v>
      </c>
      <c r="C4" s="5" t="s">
        <v>5</v>
      </c>
      <c r="D4" s="99" t="s">
        <v>6</v>
      </c>
      <c r="F4" s="128" t="s">
        <v>5</v>
      </c>
      <c r="G4" s="141" t="s">
        <v>6</v>
      </c>
      <c r="H4" s="105"/>
      <c r="I4" s="114" t="s">
        <v>5</v>
      </c>
      <c r="J4" s="115" t="s">
        <v>6</v>
      </c>
    </row>
    <row r="5" spans="1:14" s="2" customFormat="1" ht="27" customHeight="1">
      <c r="A5" s="7" t="s">
        <v>7</v>
      </c>
      <c r="B5" s="147">
        <v>1650000</v>
      </c>
      <c r="C5" s="9">
        <f>D5/B5</f>
        <v>0.75666644037457442</v>
      </c>
      <c r="D5" s="57">
        <f>$D$3*K5</f>
        <v>1248499.6266180477</v>
      </c>
      <c r="E5" s="4"/>
      <c r="F5" s="129">
        <f>'2016-2015-2014 FUG'!I5</f>
        <v>0.86552351341903422</v>
      </c>
      <c r="G5" s="142">
        <f>'2016-2015-2014 FUG'!J5</f>
        <v>1402787.7000000002</v>
      </c>
      <c r="H5" s="106"/>
      <c r="I5" s="119">
        <f t="shared" si="0"/>
        <v>-0.12577020884672116</v>
      </c>
      <c r="J5" s="119">
        <f t="shared" si="0"/>
        <v>-0.10998675949464945</v>
      </c>
      <c r="K5" s="108">
        <f>G5/$G$3</f>
        <v>0.41050661384979292</v>
      </c>
      <c r="L5" s="108"/>
      <c r="M5" s="108"/>
    </row>
    <row r="6" spans="1:14" s="2" customFormat="1" ht="27" customHeight="1">
      <c r="A6" s="10" t="s">
        <v>8</v>
      </c>
      <c r="B6" s="150">
        <v>1564000</v>
      </c>
      <c r="C6" s="9">
        <f t="shared" ref="C6:C7" si="1">D6/B6</f>
        <v>1.1265525260654405</v>
      </c>
      <c r="D6" s="57">
        <f t="shared" ref="D6:D7" si="2">$D$3*K6</f>
        <v>1761928.1507663492</v>
      </c>
      <c r="E6" s="4"/>
      <c r="F6" s="129">
        <f>'2016-2015-2014 FUG'!I6</f>
        <v>1.3475184926955215</v>
      </c>
      <c r="G6" s="142">
        <f>'2016-2015-2014 FUG'!J6</f>
        <v>1979665.1</v>
      </c>
      <c r="H6" s="106"/>
      <c r="I6" s="119">
        <f t="shared" si="0"/>
        <v>-0.16397991406267795</v>
      </c>
      <c r="J6" s="119">
        <f t="shared" si="0"/>
        <v>-0.10998675949464932</v>
      </c>
      <c r="K6" s="108">
        <f t="shared" ref="K6:K7" si="3">G6/$G$3</f>
        <v>0.57932188652467631</v>
      </c>
      <c r="L6" s="108"/>
      <c r="M6" s="108"/>
    </row>
    <row r="7" spans="1:14" s="2" customFormat="1" ht="27" customHeight="1">
      <c r="A7" s="7" t="s">
        <v>9</v>
      </c>
      <c r="B7" s="150">
        <v>135000</v>
      </c>
      <c r="C7" s="9">
        <f t="shared" si="1"/>
        <v>0.22914979715261818</v>
      </c>
      <c r="D7" s="57">
        <f t="shared" si="2"/>
        <v>30935.222615603456</v>
      </c>
      <c r="E7" s="4"/>
      <c r="F7" s="129">
        <f>'2016-2015-2014 FUG'!I7</f>
        <v>0.25938452843097881</v>
      </c>
      <c r="G7" s="142">
        <f>'2016-2015-2014 FUG'!J7</f>
        <v>34758.159999999996</v>
      </c>
      <c r="H7" s="106"/>
      <c r="I7" s="119">
        <f t="shared" si="0"/>
        <v>-0.11656335657816988</v>
      </c>
      <c r="J7" s="119">
        <f t="shared" si="0"/>
        <v>-0.10998675949464934</v>
      </c>
      <c r="K7" s="108">
        <f t="shared" si="3"/>
        <v>1.0171499625530874E-2</v>
      </c>
      <c r="L7" s="108"/>
      <c r="M7" s="108"/>
    </row>
    <row r="8" spans="1:14" s="2" customFormat="1" ht="27" customHeight="1">
      <c r="A8" s="12"/>
      <c r="B8" s="13"/>
      <c r="C8" s="14"/>
      <c r="D8" s="100"/>
      <c r="E8" s="4"/>
      <c r="F8" s="131"/>
      <c r="G8" s="143"/>
      <c r="H8" s="95"/>
      <c r="I8" s="116"/>
      <c r="J8" s="120"/>
    </row>
    <row r="9" spans="1:14" s="2" customFormat="1" ht="15.95" customHeight="1">
      <c r="A9" s="248" t="s">
        <v>11</v>
      </c>
      <c r="B9" s="248"/>
      <c r="C9" s="248"/>
      <c r="D9" s="138">
        <f>SUM(D11:D21)</f>
        <v>26568261.001300439</v>
      </c>
      <c r="E9" s="19"/>
      <c r="F9" s="127" t="s">
        <v>36</v>
      </c>
      <c r="G9" s="140">
        <f>SUM(G11:G21)</f>
        <v>24421730.039999999</v>
      </c>
      <c r="H9" s="104"/>
      <c r="I9" s="123" t="s">
        <v>36</v>
      </c>
      <c r="J9" s="124">
        <f t="shared" ref="J9" si="4">(D9-G9)/G9</f>
        <v>8.7894303875469426E-2</v>
      </c>
    </row>
    <row r="10" spans="1:14" s="2" customFormat="1" ht="15.95" customHeight="1">
      <c r="A10" s="15" t="s">
        <v>3</v>
      </c>
      <c r="B10" s="15" t="s">
        <v>4</v>
      </c>
      <c r="C10" s="15" t="s">
        <v>5</v>
      </c>
      <c r="D10" s="99" t="s">
        <v>6</v>
      </c>
      <c r="F10" s="128" t="s">
        <v>5</v>
      </c>
      <c r="G10" s="141" t="s">
        <v>6</v>
      </c>
      <c r="H10" s="105"/>
      <c r="I10" s="117" t="s">
        <v>5</v>
      </c>
      <c r="J10" s="118" t="s">
        <v>6</v>
      </c>
    </row>
    <row r="11" spans="1:14" s="2" customFormat="1" ht="27" customHeight="1">
      <c r="A11" s="20" t="s">
        <v>12</v>
      </c>
      <c r="B11" s="147">
        <v>3062000</v>
      </c>
      <c r="C11" s="9">
        <f>D11/B11</f>
        <v>4.4704794252122797</v>
      </c>
      <c r="D11" s="139">
        <v>13688608</v>
      </c>
      <c r="E11" s="19"/>
      <c r="F11" s="129">
        <f>'2016-2015-2014 FUG'!I11</f>
        <v>4.2128518975506681</v>
      </c>
      <c r="G11" s="142">
        <f>'2016-2015-2014 FUG'!J11</f>
        <v>12533833.09</v>
      </c>
      <c r="H11" s="106"/>
      <c r="I11" s="119">
        <f t="shared" ref="I11:J16" si="5">(C11-F11)/F11</f>
        <v>6.115276157972583E-2</v>
      </c>
      <c r="J11" s="119">
        <f t="shared" si="5"/>
        <v>9.213262229583434E-2</v>
      </c>
      <c r="K11" s="110">
        <f>M11+L11</f>
        <v>0.51522461879117554</v>
      </c>
      <c r="L11" s="111">
        <v>2E-3</v>
      </c>
      <c r="M11" s="113">
        <f>G11/$G$9</f>
        <v>0.51322461879117554</v>
      </c>
      <c r="N11" s="112"/>
    </row>
    <row r="12" spans="1:14" s="2" customFormat="1" ht="27" customHeight="1">
      <c r="A12" s="21" t="s">
        <v>13</v>
      </c>
      <c r="B12" s="147">
        <v>1650000</v>
      </c>
      <c r="C12" s="9">
        <f>D12/B12</f>
        <v>2.5756345773225804</v>
      </c>
      <c r="D12" s="139">
        <f t="shared" ref="D12:D16" si="6">$D$24*K12</f>
        <v>4249797.0525822574</v>
      </c>
      <c r="E12" s="19"/>
      <c r="F12" s="129">
        <f>'2016-2015-2014 FUG'!I12</f>
        <v>2.3968174524648607</v>
      </c>
      <c r="G12" s="142">
        <f>'2016-2015-2014 FUG'!J12</f>
        <v>3888126.67</v>
      </c>
      <c r="H12" s="106"/>
      <c r="I12" s="119">
        <f t="shared" si="5"/>
        <v>7.4606067589263483E-2</v>
      </c>
      <c r="J12" s="119">
        <f t="shared" si="5"/>
        <v>9.3019187202112816E-2</v>
      </c>
      <c r="K12" s="110">
        <f>M12+L12</f>
        <v>0.15995766725500993</v>
      </c>
      <c r="L12" s="111">
        <v>7.5000000000000002E-4</v>
      </c>
      <c r="M12" s="113">
        <f t="shared" ref="M12:M16" si="7">G12/$G$9</f>
        <v>0.15920766725500993</v>
      </c>
      <c r="N12" s="112"/>
    </row>
    <row r="13" spans="1:14" s="2" customFormat="1" ht="27" customHeight="1">
      <c r="A13" s="21" t="s">
        <v>14</v>
      </c>
      <c r="B13" s="151"/>
      <c r="C13" s="9">
        <f>D13/8761</f>
        <v>25.625134739185022</v>
      </c>
      <c r="D13" s="139">
        <f t="shared" si="6"/>
        <v>224501.80544999999</v>
      </c>
      <c r="F13" s="129">
        <f>'2016-2015-2014 FUG'!I13</f>
        <v>23.052850918114139</v>
      </c>
      <c r="G13" s="142">
        <f>'2016-2015-2014 FUG'!J13</f>
        <v>204935.53999999998</v>
      </c>
      <c r="H13" s="106"/>
      <c r="I13" s="119">
        <f t="shared" si="5"/>
        <v>0.11158202645771984</v>
      </c>
      <c r="J13" s="119">
        <f t="shared" si="5"/>
        <v>9.5475218451616578E-2</v>
      </c>
      <c r="K13" s="110">
        <v>8.4499999999999992E-3</v>
      </c>
      <c r="L13" s="111"/>
      <c r="M13" s="113">
        <f t="shared" si="7"/>
        <v>8.3915242558303214E-3</v>
      </c>
      <c r="N13" s="112"/>
    </row>
    <row r="14" spans="1:14" s="2" customFormat="1" ht="27" customHeight="1">
      <c r="A14" s="23" t="s">
        <v>15</v>
      </c>
      <c r="B14" s="151"/>
      <c r="C14" s="9"/>
      <c r="D14" s="139">
        <f t="shared" si="6"/>
        <v>366642.00179999997</v>
      </c>
      <c r="F14" s="129">
        <f>'2016-2015-2014 FUG'!I14</f>
        <v>0</v>
      </c>
      <c r="G14" s="142">
        <f>'2016-2015-2014 FUG'!J14</f>
        <v>335626.45</v>
      </c>
      <c r="H14" s="106"/>
      <c r="I14" s="121"/>
      <c r="J14" s="119">
        <f t="shared" si="5"/>
        <v>9.2410928280533183E-2</v>
      </c>
      <c r="K14" s="110">
        <v>1.38E-2</v>
      </c>
      <c r="L14" s="111"/>
      <c r="M14" s="113">
        <f t="shared" si="7"/>
        <v>1.3742943249732197E-2</v>
      </c>
      <c r="N14" s="112"/>
    </row>
    <row r="15" spans="1:14" s="2" customFormat="1" ht="27" customHeight="1">
      <c r="A15" s="21" t="s">
        <v>16</v>
      </c>
      <c r="B15" s="147">
        <v>3921000</v>
      </c>
      <c r="C15" s="9">
        <f t="shared" ref="C15:C16" si="8">D15/B15</f>
        <v>1.0068344634247495</v>
      </c>
      <c r="D15" s="139">
        <f t="shared" si="6"/>
        <v>3947797.9310884429</v>
      </c>
      <c r="F15" s="129">
        <f>'2016-2015-2014 FUG'!I15</f>
        <v>1.1199080727568984</v>
      </c>
      <c r="G15" s="142">
        <f>'2016-2015-2014 FUG'!J15</f>
        <v>3610526.98</v>
      </c>
      <c r="H15" s="106"/>
      <c r="I15" s="119">
        <f t="shared" si="5"/>
        <v>-0.10096686690881114</v>
      </c>
      <c r="J15" s="119">
        <f t="shared" si="5"/>
        <v>9.3413219997165883E-2</v>
      </c>
      <c r="K15" s="110">
        <f t="shared" ref="K15:K16" si="9">M15+L15</f>
        <v>0.14859075387314372</v>
      </c>
      <c r="L15" s="111">
        <v>7.5000000000000002E-4</v>
      </c>
      <c r="M15" s="113">
        <f t="shared" si="7"/>
        <v>0.14784075387314372</v>
      </c>
      <c r="N15" s="112"/>
    </row>
    <row r="16" spans="1:14" s="2" customFormat="1" ht="27" customHeight="1">
      <c r="A16" s="21" t="s">
        <v>17</v>
      </c>
      <c r="B16" s="149">
        <v>730000</v>
      </c>
      <c r="C16" s="9">
        <f t="shared" si="8"/>
        <v>5.5595098772325198</v>
      </c>
      <c r="D16" s="139">
        <f t="shared" si="6"/>
        <v>4058442.2103797393</v>
      </c>
      <c r="F16" s="129">
        <f>'2016-2015-2014 FUG'!I16</f>
        <v>5.0814893561643828</v>
      </c>
      <c r="G16" s="142">
        <f>'2016-2015-2014 FUG'!J16</f>
        <v>3712231.97</v>
      </c>
      <c r="H16" s="106"/>
      <c r="I16" s="119">
        <f t="shared" si="5"/>
        <v>9.4070948016106271E-2</v>
      </c>
      <c r="J16" s="119">
        <f t="shared" si="5"/>
        <v>9.3262016807570097E-2</v>
      </c>
      <c r="K16" s="110">
        <f t="shared" si="9"/>
        <v>0.15275528234157815</v>
      </c>
      <c r="L16" s="111">
        <v>7.5000000000000002E-4</v>
      </c>
      <c r="M16" s="113">
        <f t="shared" si="7"/>
        <v>0.15200528234157815</v>
      </c>
      <c r="N16" s="112"/>
    </row>
    <row r="17" spans="1:10" s="2" customFormat="1" ht="15">
      <c r="A17" s="15" t="s">
        <v>3</v>
      </c>
      <c r="B17" s="15" t="s">
        <v>10</v>
      </c>
      <c r="C17" s="15" t="s">
        <v>5</v>
      </c>
      <c r="D17" s="99" t="s">
        <v>6</v>
      </c>
      <c r="F17" s="128" t="s">
        <v>5</v>
      </c>
      <c r="G17" s="141" t="s">
        <v>6</v>
      </c>
      <c r="H17" s="105"/>
      <c r="I17" s="117" t="s">
        <v>5</v>
      </c>
      <c r="J17" s="118" t="s">
        <v>6</v>
      </c>
    </row>
    <row r="18" spans="1:10" s="2" customFormat="1" ht="27" customHeight="1">
      <c r="A18" s="7" t="s">
        <v>18</v>
      </c>
      <c r="B18" s="220">
        <v>18</v>
      </c>
      <c r="C18" s="9">
        <v>830</v>
      </c>
      <c r="D18" s="139">
        <f>C18*B18</f>
        <v>14940</v>
      </c>
      <c r="F18" s="130">
        <f>'2016-2015-2014 FUG'!I18</f>
        <v>830.00017391304345</v>
      </c>
      <c r="G18" s="142">
        <f>'2016-2015-2014 FUG'!J18</f>
        <v>95450.02</v>
      </c>
      <c r="H18" s="106"/>
      <c r="I18" s="119">
        <v>0</v>
      </c>
      <c r="J18" s="119">
        <f t="shared" ref="J18:J21" si="10">(D18-G18)/G18</f>
        <v>-0.84347829366615112</v>
      </c>
    </row>
    <row r="19" spans="1:10" s="2" customFormat="1" ht="27" customHeight="1">
      <c r="A19" s="7" t="s">
        <v>19</v>
      </c>
      <c r="B19" s="220">
        <v>18</v>
      </c>
      <c r="C19" s="9">
        <v>2.4</v>
      </c>
      <c r="D19" s="139">
        <f>C19*B19*30</f>
        <v>1295.9999999999998</v>
      </c>
      <c r="F19" s="130">
        <f>'2016-2015-2014 FUG'!I19</f>
        <v>2.3994608695652175</v>
      </c>
      <c r="G19" s="142">
        <f>'2016-2015-2014 FUG'!J19</f>
        <v>8278.14</v>
      </c>
      <c r="H19" s="106"/>
      <c r="I19" s="119">
        <v>0</v>
      </c>
      <c r="J19" s="119">
        <f t="shared" si="10"/>
        <v>-0.84344309228884751</v>
      </c>
    </row>
    <row r="20" spans="1:10" s="2" customFormat="1" ht="27" customHeight="1">
      <c r="A20" s="21" t="s">
        <v>20</v>
      </c>
      <c r="B20" s="220">
        <v>18</v>
      </c>
      <c r="C20" s="9">
        <v>830</v>
      </c>
      <c r="D20" s="139">
        <f>C20*B20</f>
        <v>14940</v>
      </c>
      <c r="F20" s="130">
        <f>'2016-2015-2014 FUG'!I20</f>
        <v>830.00024590163935</v>
      </c>
      <c r="G20" s="142">
        <f>'2016-2015-2014 FUG'!J20</f>
        <v>29991.96</v>
      </c>
      <c r="H20" s="106"/>
      <c r="I20" s="119">
        <v>0</v>
      </c>
      <c r="J20" s="119">
        <f t="shared" si="10"/>
        <v>-0.50186650022205948</v>
      </c>
    </row>
    <row r="21" spans="1:10" s="2" customFormat="1" ht="27" customHeight="1">
      <c r="A21" s="21" t="s">
        <v>21</v>
      </c>
      <c r="B21" s="220">
        <v>18</v>
      </c>
      <c r="C21" s="9">
        <v>2.4</v>
      </c>
      <c r="D21" s="139">
        <f>C21*B21*30</f>
        <v>1295.9999999999998</v>
      </c>
      <c r="F21" s="130">
        <f>'2016-2015-2014 FUG'!I21</f>
        <v>2.3994590163934424</v>
      </c>
      <c r="G21" s="142">
        <f>'2016-2015-2014 FUG'!J21</f>
        <v>2729.22</v>
      </c>
      <c r="H21" s="106"/>
      <c r="I21" s="119">
        <v>0</v>
      </c>
      <c r="J21" s="119">
        <f t="shared" si="10"/>
        <v>-0.52513905071778755</v>
      </c>
    </row>
    <row r="22" spans="1:10" s="2" customFormat="1" ht="24.95" customHeight="1">
      <c r="A22" s="26"/>
      <c r="B22" s="27"/>
      <c r="C22" s="28"/>
      <c r="D22" s="101"/>
      <c r="F22" s="132"/>
      <c r="G22" s="144"/>
      <c r="H22" s="94"/>
      <c r="I22" s="116"/>
      <c r="J22" s="122"/>
    </row>
    <row r="23" spans="1:10" s="2" customFormat="1" ht="35.1" customHeight="1">
      <c r="A23" s="245" t="s">
        <v>22</v>
      </c>
      <c r="B23" s="245"/>
      <c r="C23" s="245"/>
      <c r="D23" s="136">
        <f>D3+D9</f>
        <v>29609624.001300439</v>
      </c>
      <c r="E23" s="96"/>
      <c r="F23" s="133" t="s">
        <v>36</v>
      </c>
      <c r="G23" s="137">
        <f>'2016-2015-2014 FUG'!J23</f>
        <v>27838941.000000007</v>
      </c>
      <c r="H23" s="107"/>
      <c r="I23" s="126" t="s">
        <v>36</v>
      </c>
      <c r="J23" s="125">
        <f>(D23-G23)/G23</f>
        <v>6.3604538739474012E-2</v>
      </c>
    </row>
    <row r="24" spans="1:10" s="2" customFormat="1" ht="15">
      <c r="C24" s="30"/>
      <c r="D24" s="109">
        <v>26568261</v>
      </c>
      <c r="F24" s="19"/>
    </row>
    <row r="25" spans="1:10" s="2" customFormat="1" ht="15">
      <c r="A25" s="31"/>
      <c r="B25" s="31"/>
      <c r="C25" s="32"/>
      <c r="D25" s="109">
        <f>D23-D9-D3</f>
        <v>0</v>
      </c>
    </row>
    <row r="26" spans="1:10" s="2" customFormat="1" ht="15">
      <c r="A26" s="31"/>
      <c r="B26" s="31"/>
      <c r="C26" s="32"/>
      <c r="D26" s="30"/>
    </row>
    <row r="27" spans="1:10" s="2" customFormat="1" ht="15">
      <c r="A27" s="33"/>
      <c r="B27" s="31"/>
      <c r="C27" s="32"/>
      <c r="D27" s="30"/>
    </row>
    <row r="28" spans="1:10" s="2" customFormat="1" ht="15">
      <c r="A28" s="31"/>
      <c r="B28" s="31"/>
      <c r="C28" s="32"/>
      <c r="D28" s="30"/>
    </row>
    <row r="29" spans="1:10" s="2" customFormat="1" ht="15">
      <c r="A29" s="31"/>
      <c r="B29" s="31"/>
      <c r="C29" s="31"/>
    </row>
    <row r="30" spans="1:10" s="2" customFormat="1" ht="15">
      <c r="A30" s="31"/>
      <c r="B30" s="31"/>
      <c r="C30" s="31"/>
    </row>
    <row r="31" spans="1:10" s="2" customFormat="1" ht="15">
      <c r="A31" s="26"/>
      <c r="B31" s="31"/>
      <c r="C31" s="31"/>
    </row>
    <row r="32" spans="1:10" s="2" customFormat="1" ht="15">
      <c r="A32" s="31"/>
      <c r="B32" s="31"/>
      <c r="C32" s="31"/>
    </row>
    <row r="33" spans="1:3" s="2" customFormat="1" ht="15">
      <c r="A33" s="31"/>
      <c r="B33" s="31"/>
      <c r="C33" s="31"/>
    </row>
    <row r="34" spans="1:3" s="2" customFormat="1" ht="15">
      <c r="A34" s="31"/>
      <c r="B34" s="31"/>
      <c r="C34" s="31"/>
    </row>
    <row r="35" spans="1:3" s="2" customFormat="1" ht="15">
      <c r="A35" s="31"/>
      <c r="B35" s="31"/>
      <c r="C35" s="31"/>
    </row>
    <row r="36" spans="1:3" s="2" customFormat="1" ht="15">
      <c r="A36" s="26"/>
      <c r="B36" s="31"/>
      <c r="C36" s="31"/>
    </row>
    <row r="37" spans="1:3" s="2" customFormat="1" ht="15">
      <c r="A37" s="31"/>
      <c r="B37" s="31"/>
      <c r="C37" s="31"/>
    </row>
    <row r="38" spans="1:3" s="2" customFormat="1" ht="15"/>
    <row r="39" spans="1:3" s="2" customFormat="1" ht="15"/>
    <row r="40" spans="1:3" s="2" customFormat="1" ht="15"/>
    <row r="41" spans="1:3" s="2" customFormat="1" ht="15"/>
    <row r="42" spans="1:3" s="2" customFormat="1" ht="15"/>
    <row r="43" spans="1:3" s="2" customFormat="1" ht="15"/>
  </sheetData>
  <mergeCells count="7">
    <mergeCell ref="A23:C23"/>
    <mergeCell ref="F2:G2"/>
    <mergeCell ref="A1:J1"/>
    <mergeCell ref="I2:J2"/>
    <mergeCell ref="A2:D2"/>
    <mergeCell ref="A3:C3"/>
    <mergeCell ref="A9:C9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7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opLeftCell="A7" workbookViewId="0">
      <selection activeCell="B13" sqref="B13"/>
    </sheetView>
  </sheetViews>
  <sheetFormatPr defaultColWidth="8" defaultRowHeight="12.75"/>
  <cols>
    <col min="1" max="1" width="61.625" style="1" customWidth="1"/>
    <col min="2" max="2" width="12.75" style="1" customWidth="1"/>
    <col min="3" max="3" width="9.625" style="1" customWidth="1"/>
    <col min="4" max="4" width="22.625" style="1" customWidth="1"/>
    <col min="5" max="5" width="9.625" style="1" customWidth="1"/>
    <col min="6" max="6" width="22.625" style="1" customWidth="1"/>
    <col min="7" max="7" width="9.625" style="1" customWidth="1"/>
    <col min="8" max="8" width="22.625" style="1" customWidth="1"/>
    <col min="9" max="9" width="9.625" style="1" customWidth="1"/>
    <col min="10" max="10" width="22.625" style="1" customWidth="1"/>
    <col min="11" max="11" width="16.25" style="1" customWidth="1"/>
    <col min="12" max="12" width="39.25" style="1" customWidth="1"/>
    <col min="13" max="13" width="16.25" style="1" customWidth="1"/>
    <col min="14" max="14" width="22.625" style="1" customWidth="1"/>
    <col min="15" max="16384" width="8" style="1"/>
  </cols>
  <sheetData>
    <row r="1" spans="1:14" ht="55.5" customHeight="1">
      <c r="A1" s="254" t="s">
        <v>64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14" s="2" customFormat="1" ht="39.950000000000003" customHeight="1">
      <c r="A2" s="252" t="s">
        <v>65</v>
      </c>
      <c r="B2" s="252"/>
      <c r="C2" s="252"/>
      <c r="D2" s="252"/>
      <c r="E2" s="258" t="s">
        <v>66</v>
      </c>
      <c r="F2" s="258"/>
      <c r="G2" s="256" t="s">
        <v>85</v>
      </c>
      <c r="H2" s="256"/>
      <c r="I2" s="257" t="s">
        <v>86</v>
      </c>
      <c r="J2" s="257"/>
      <c r="K2" s="259" t="s">
        <v>23</v>
      </c>
    </row>
    <row r="3" spans="1:14" s="2" customFormat="1" ht="15.95" customHeight="1">
      <c r="A3" s="243" t="s">
        <v>2</v>
      </c>
      <c r="B3" s="243"/>
      <c r="C3" s="243"/>
      <c r="D3" s="205">
        <f>Calcoli!D3</f>
        <v>3041363</v>
      </c>
      <c r="E3" s="206"/>
      <c r="F3" s="167">
        <f>SUM(F5:F7)</f>
        <v>2764354</v>
      </c>
      <c r="G3" s="168"/>
      <c r="H3" s="169">
        <f>SUM(H5:H7)</f>
        <v>652856.96</v>
      </c>
      <c r="I3" s="170"/>
      <c r="J3" s="171">
        <f>F3+H3</f>
        <v>3417210.96</v>
      </c>
      <c r="K3" s="259"/>
      <c r="L3" s="4"/>
    </row>
    <row r="4" spans="1:14" s="2" customFormat="1" ht="15.95" customHeight="1">
      <c r="A4" s="207" t="s">
        <v>3</v>
      </c>
      <c r="B4" s="207" t="s">
        <v>4</v>
      </c>
      <c r="C4" s="207" t="s">
        <v>5</v>
      </c>
      <c r="D4" s="173" t="s">
        <v>6</v>
      </c>
      <c r="E4" s="208" t="s">
        <v>5</v>
      </c>
      <c r="F4" s="175" t="s">
        <v>6</v>
      </c>
      <c r="G4" s="176" t="s">
        <v>5</v>
      </c>
      <c r="H4" s="177" t="s">
        <v>6</v>
      </c>
      <c r="I4" s="178" t="s">
        <v>5</v>
      </c>
      <c r="J4" s="179" t="s">
        <v>6</v>
      </c>
      <c r="K4" s="259"/>
      <c r="L4" s="4"/>
    </row>
    <row r="5" spans="1:14" s="2" customFormat="1" ht="27" customHeight="1">
      <c r="A5" s="190" t="s">
        <v>7</v>
      </c>
      <c r="B5" s="215">
        <f>Calcoli!B5</f>
        <v>1650000</v>
      </c>
      <c r="C5" s="209">
        <f>Calcoli!C5</f>
        <v>0.75666644037457442</v>
      </c>
      <c r="D5" s="182">
        <f>Calcoli!D5</f>
        <v>1248499.6266180477</v>
      </c>
      <c r="E5" s="192">
        <v>0.7</v>
      </c>
      <c r="F5" s="184">
        <v>1134785.6000000001</v>
      </c>
      <c r="G5" s="210">
        <v>0.16552351341903429</v>
      </c>
      <c r="H5" s="186">
        <v>268002.09999999998</v>
      </c>
      <c r="I5" s="211">
        <f>E5+G5</f>
        <v>0.86552351341903422</v>
      </c>
      <c r="J5" s="188">
        <f>F5+H5</f>
        <v>1402787.7000000002</v>
      </c>
      <c r="K5" s="189">
        <f>(D5-J5)/J5</f>
        <v>-0.10998675949464945</v>
      </c>
      <c r="L5" s="4"/>
      <c r="M5" s="19"/>
    </row>
    <row r="6" spans="1:14" s="2" customFormat="1" ht="27" customHeight="1">
      <c r="A6" s="212" t="s">
        <v>8</v>
      </c>
      <c r="B6" s="216">
        <f>Calcoli!B6</f>
        <v>1564000</v>
      </c>
      <c r="C6" s="213">
        <f>Calcoli!C6</f>
        <v>1.1265525260654405</v>
      </c>
      <c r="D6" s="182">
        <f>Calcoli!D6</f>
        <v>1761928.1507663492</v>
      </c>
      <c r="E6" s="183">
        <v>1.0900000000000001</v>
      </c>
      <c r="F6" s="184">
        <v>1601450.78</v>
      </c>
      <c r="G6" s="214">
        <v>0.25751849269552146</v>
      </c>
      <c r="H6" s="186">
        <v>378214.32</v>
      </c>
      <c r="I6" s="202">
        <f t="shared" ref="I6:I7" si="0">E6+G6</f>
        <v>1.3475184926955215</v>
      </c>
      <c r="J6" s="188">
        <f t="shared" ref="J6:J7" si="1">F6+H6</f>
        <v>1979665.1</v>
      </c>
      <c r="K6" s="189">
        <f t="shared" ref="K6:K7" si="2">(D6-J6)/J6</f>
        <v>-0.10998675949464932</v>
      </c>
      <c r="L6" s="4"/>
    </row>
    <row r="7" spans="1:14" s="2" customFormat="1" ht="27" customHeight="1">
      <c r="A7" s="190" t="s">
        <v>9</v>
      </c>
      <c r="B7" s="216">
        <f>Calcoli!B7</f>
        <v>135000</v>
      </c>
      <c r="C7" s="200">
        <f>Calcoli!C7</f>
        <v>0.22914979715261818</v>
      </c>
      <c r="D7" s="182">
        <f>Calcoli!D7</f>
        <v>30935.222615603456</v>
      </c>
      <c r="E7" s="196">
        <v>0.21</v>
      </c>
      <c r="F7" s="184">
        <v>28117.62</v>
      </c>
      <c r="G7" s="197">
        <v>4.9384528430978833E-2</v>
      </c>
      <c r="H7" s="186">
        <v>6640.54</v>
      </c>
      <c r="I7" s="198">
        <f t="shared" si="0"/>
        <v>0.25938452843097881</v>
      </c>
      <c r="J7" s="188">
        <f t="shared" si="1"/>
        <v>34758.159999999996</v>
      </c>
      <c r="K7" s="189">
        <f t="shared" si="2"/>
        <v>-0.10998675949464934</v>
      </c>
      <c r="L7" s="4"/>
    </row>
    <row r="8" spans="1:14" s="2" customFormat="1" ht="24.95" customHeight="1">
      <c r="A8" s="16"/>
      <c r="B8" s="17"/>
      <c r="C8" s="18"/>
      <c r="D8" s="18"/>
      <c r="E8" s="35"/>
      <c r="F8" s="35"/>
      <c r="G8" s="155"/>
      <c r="H8" s="155"/>
      <c r="I8" s="95"/>
      <c r="J8" s="95"/>
    </row>
    <row r="9" spans="1:14" s="2" customFormat="1" ht="15.95" customHeight="1">
      <c r="A9" s="244" t="s">
        <v>11</v>
      </c>
      <c r="B9" s="244"/>
      <c r="C9" s="244"/>
      <c r="D9" s="165">
        <f>SUM(D11:D21)</f>
        <v>26568261.001300439</v>
      </c>
      <c r="E9" s="166"/>
      <c r="F9" s="167">
        <f>SUM(F11:F21)</f>
        <v>20270748.000000007</v>
      </c>
      <c r="G9" s="168"/>
      <c r="H9" s="169">
        <f>SUM(H11:H21)</f>
        <v>4150982.04</v>
      </c>
      <c r="I9" s="170"/>
      <c r="J9" s="171">
        <f>F9+H9</f>
        <v>24421730.040000007</v>
      </c>
      <c r="K9" s="255" t="s">
        <v>23</v>
      </c>
    </row>
    <row r="10" spans="1:14" s="2" customFormat="1" ht="15.95" customHeight="1">
      <c r="A10" s="172" t="s">
        <v>3</v>
      </c>
      <c r="B10" s="172" t="s">
        <v>4</v>
      </c>
      <c r="C10" s="172" t="s">
        <v>5</v>
      </c>
      <c r="D10" s="173" t="s">
        <v>6</v>
      </c>
      <c r="E10" s="174" t="s">
        <v>5</v>
      </c>
      <c r="F10" s="175" t="s">
        <v>6</v>
      </c>
      <c r="G10" s="176" t="s">
        <v>5</v>
      </c>
      <c r="H10" s="177" t="s">
        <v>6</v>
      </c>
      <c r="I10" s="178" t="s">
        <v>5</v>
      </c>
      <c r="J10" s="179" t="s">
        <v>6</v>
      </c>
      <c r="K10" s="255"/>
    </row>
    <row r="11" spans="1:14" s="2" customFormat="1" ht="27" customHeight="1">
      <c r="A11" s="180" t="s">
        <v>12</v>
      </c>
      <c r="B11" s="215">
        <f>Calcoli!B11</f>
        <v>3062000</v>
      </c>
      <c r="C11" s="181">
        <f>Calcoli!C11</f>
        <v>4.4704794252122797</v>
      </c>
      <c r="D11" s="182">
        <f>Calcoli!D11</f>
        <v>13688608</v>
      </c>
      <c r="E11" s="183">
        <v>3.5</v>
      </c>
      <c r="F11" s="184">
        <v>10411225.32</v>
      </c>
      <c r="G11" s="185">
        <v>0.7128518975506678</v>
      </c>
      <c r="H11" s="186">
        <v>2122607.77</v>
      </c>
      <c r="I11" s="187">
        <f t="shared" ref="I11:I21" si="3">E11+G11</f>
        <v>4.2128518975506681</v>
      </c>
      <c r="J11" s="188">
        <f t="shared" ref="J11:J16" si="4">F11+H11</f>
        <v>12533833.09</v>
      </c>
      <c r="K11" s="189">
        <f t="shared" ref="K11:K16" si="5">(D11-J11)/J11</f>
        <v>9.213262229583434E-2</v>
      </c>
      <c r="L11" s="37"/>
      <c r="M11" s="19"/>
      <c r="N11" s="19"/>
    </row>
    <row r="12" spans="1:14" s="2" customFormat="1" ht="27" customHeight="1">
      <c r="A12" s="190" t="s">
        <v>13</v>
      </c>
      <c r="B12" s="215">
        <f>Calcoli!B12</f>
        <v>1650000</v>
      </c>
      <c r="C12" s="191">
        <f>Calcoli!C12</f>
        <v>2.5756345773225804</v>
      </c>
      <c r="D12" s="182">
        <f>Calcoli!D12</f>
        <v>4249797.0525822574</v>
      </c>
      <c r="E12" s="192">
        <v>1.99</v>
      </c>
      <c r="F12" s="184">
        <v>3229441.21</v>
      </c>
      <c r="G12" s="193">
        <v>0.40681745246486045</v>
      </c>
      <c r="H12" s="186">
        <v>658685.46</v>
      </c>
      <c r="I12" s="194">
        <f t="shared" si="3"/>
        <v>2.3968174524648607</v>
      </c>
      <c r="J12" s="188">
        <f t="shared" si="4"/>
        <v>3888126.67</v>
      </c>
      <c r="K12" s="189">
        <f t="shared" si="5"/>
        <v>9.3019187202112816E-2</v>
      </c>
      <c r="L12" s="19"/>
    </row>
    <row r="13" spans="1:14" s="2" customFormat="1" ht="27" customHeight="1">
      <c r="A13" s="195" t="s">
        <v>88</v>
      </c>
      <c r="B13" s="217"/>
      <c r="C13" s="182">
        <f>Calcoli!C13</f>
        <v>25.625134739185022</v>
      </c>
      <c r="D13" s="182">
        <f>Calcoli!D13</f>
        <v>224501.80544999999</v>
      </c>
      <c r="E13" s="196">
        <v>19.09</v>
      </c>
      <c r="F13" s="184">
        <v>170217.52</v>
      </c>
      <c r="G13" s="197">
        <v>3.9628509181141398</v>
      </c>
      <c r="H13" s="186">
        <v>34718.019999999997</v>
      </c>
      <c r="I13" s="198">
        <f t="shared" si="3"/>
        <v>23.052850918114139</v>
      </c>
      <c r="J13" s="188">
        <f t="shared" si="4"/>
        <v>204935.53999999998</v>
      </c>
      <c r="K13" s="189">
        <f t="shared" si="5"/>
        <v>9.5475218451616578E-2</v>
      </c>
    </row>
    <row r="14" spans="1:14" s="2" customFormat="1" ht="27" customHeight="1">
      <c r="A14" s="199" t="s">
        <v>15</v>
      </c>
      <c r="B14" s="218"/>
      <c r="C14" s="200">
        <f>Calcoli!C14</f>
        <v>0</v>
      </c>
      <c r="D14" s="200">
        <f>Calcoli!D14</f>
        <v>366642.00179999997</v>
      </c>
      <c r="E14" s="196">
        <v>0</v>
      </c>
      <c r="F14" s="184">
        <v>278768.15000000002</v>
      </c>
      <c r="G14" s="186"/>
      <c r="H14" s="186">
        <v>56858.3</v>
      </c>
      <c r="I14" s="198">
        <f t="shared" si="3"/>
        <v>0</v>
      </c>
      <c r="J14" s="188">
        <f t="shared" si="4"/>
        <v>335626.45</v>
      </c>
      <c r="K14" s="189">
        <f t="shared" si="5"/>
        <v>9.2410928280533183E-2</v>
      </c>
    </row>
    <row r="15" spans="1:14" s="2" customFormat="1" ht="27" customHeight="1">
      <c r="A15" s="195" t="s">
        <v>16</v>
      </c>
      <c r="B15" s="215">
        <f>Calcoli!B15</f>
        <v>3921000</v>
      </c>
      <c r="C15" s="181">
        <f>Calcoli!C15</f>
        <v>1.0068344634247495</v>
      </c>
      <c r="D15" s="182">
        <f>Calcoli!D15</f>
        <v>3947797.9310884429</v>
      </c>
      <c r="E15" s="183">
        <v>0.93</v>
      </c>
      <c r="F15" s="184">
        <v>2998869.54</v>
      </c>
      <c r="G15" s="201">
        <v>0.18990807275689825</v>
      </c>
      <c r="H15" s="186">
        <v>611657.43999999994</v>
      </c>
      <c r="I15" s="202">
        <f t="shared" si="3"/>
        <v>1.1199080727568984</v>
      </c>
      <c r="J15" s="188">
        <f t="shared" si="4"/>
        <v>3610526.98</v>
      </c>
      <c r="K15" s="189">
        <f t="shared" si="5"/>
        <v>9.3413219997165883E-2</v>
      </c>
      <c r="L15" s="24"/>
    </row>
    <row r="16" spans="1:14" s="2" customFormat="1" ht="27" customHeight="1">
      <c r="A16" s="195" t="s">
        <v>17</v>
      </c>
      <c r="B16" s="219">
        <f>Calcoli!B16</f>
        <v>730000</v>
      </c>
      <c r="C16" s="200">
        <f>Calcoli!C16</f>
        <v>5.5595098772325198</v>
      </c>
      <c r="D16" s="182">
        <f>Calcoli!D16</f>
        <v>4058442.2103797393</v>
      </c>
      <c r="E16" s="196">
        <v>4.22</v>
      </c>
      <c r="F16" s="184">
        <v>3083344.74</v>
      </c>
      <c r="G16" s="186">
        <v>0.86148935616438349</v>
      </c>
      <c r="H16" s="186">
        <v>628887.23</v>
      </c>
      <c r="I16" s="198">
        <f t="shared" si="3"/>
        <v>5.0814893561643828</v>
      </c>
      <c r="J16" s="188">
        <f t="shared" si="4"/>
        <v>3712231.97</v>
      </c>
      <c r="K16" s="189">
        <f t="shared" si="5"/>
        <v>9.3262016807570097E-2</v>
      </c>
    </row>
    <row r="17" spans="1:12" s="2" customFormat="1" ht="15.75">
      <c r="A17" s="172" t="s">
        <v>3</v>
      </c>
      <c r="B17" s="172" t="s">
        <v>10</v>
      </c>
      <c r="C17" s="172" t="s">
        <v>5</v>
      </c>
      <c r="D17" s="173" t="s">
        <v>6</v>
      </c>
      <c r="E17" s="174" t="s">
        <v>5</v>
      </c>
      <c r="F17" s="175" t="s">
        <v>6</v>
      </c>
      <c r="G17" s="176" t="s">
        <v>5</v>
      </c>
      <c r="H17" s="177" t="s">
        <v>6</v>
      </c>
      <c r="I17" s="178" t="s">
        <v>5</v>
      </c>
      <c r="J17" s="179" t="s">
        <v>6</v>
      </c>
      <c r="K17" s="203"/>
    </row>
    <row r="18" spans="1:12" s="2" customFormat="1" ht="27" customHeight="1">
      <c r="A18" s="190" t="s">
        <v>18</v>
      </c>
      <c r="B18" s="215">
        <f>Calcoli!B18</f>
        <v>18</v>
      </c>
      <c r="C18" s="200">
        <f>Calcoli!C18</f>
        <v>830</v>
      </c>
      <c r="D18" s="182">
        <f>Calcoli!D18</f>
        <v>14940</v>
      </c>
      <c r="E18" s="184">
        <v>685.27</v>
      </c>
      <c r="F18" s="184">
        <v>78806.05</v>
      </c>
      <c r="G18" s="186">
        <v>144.7301739130435</v>
      </c>
      <c r="H18" s="186">
        <v>16643.97</v>
      </c>
      <c r="I18" s="188">
        <f t="shared" si="3"/>
        <v>830.00017391304345</v>
      </c>
      <c r="J18" s="188">
        <f t="shared" ref="J18:J21" si="6">F18+H18</f>
        <v>95450.02</v>
      </c>
      <c r="K18" s="204" t="s">
        <v>24</v>
      </c>
      <c r="L18" s="19"/>
    </row>
    <row r="19" spans="1:12" s="2" customFormat="1" ht="27" customHeight="1">
      <c r="A19" s="190" t="s">
        <v>19</v>
      </c>
      <c r="B19" s="215">
        <f>Calcoli!B19</f>
        <v>18</v>
      </c>
      <c r="C19" s="200">
        <f>Calcoli!C19</f>
        <v>2.4</v>
      </c>
      <c r="D19" s="182">
        <f>Calcoli!D19</f>
        <v>1295.9999999999998</v>
      </c>
      <c r="E19" s="184">
        <v>1.94</v>
      </c>
      <c r="F19" s="184">
        <v>6693</v>
      </c>
      <c r="G19" s="186">
        <v>0.45946086956521742</v>
      </c>
      <c r="H19" s="186">
        <v>1585.14</v>
      </c>
      <c r="I19" s="188">
        <f t="shared" si="3"/>
        <v>2.3994608695652175</v>
      </c>
      <c r="J19" s="188">
        <f t="shared" si="6"/>
        <v>8278.14</v>
      </c>
      <c r="K19" s="204" t="s">
        <v>24</v>
      </c>
      <c r="L19" s="19"/>
    </row>
    <row r="20" spans="1:12" s="2" customFormat="1" ht="27" customHeight="1">
      <c r="A20" s="195" t="s">
        <v>20</v>
      </c>
      <c r="B20" s="215">
        <f>Calcoli!B20</f>
        <v>18</v>
      </c>
      <c r="C20" s="200">
        <f>Calcoli!C20</f>
        <v>830</v>
      </c>
      <c r="D20" s="182">
        <f>Calcoli!D20</f>
        <v>14940</v>
      </c>
      <c r="E20" s="184">
        <v>685.27</v>
      </c>
      <c r="F20" s="184">
        <v>12334.87</v>
      </c>
      <c r="G20" s="186">
        <v>144.73024590163934</v>
      </c>
      <c r="H20" s="186">
        <v>17657.09</v>
      </c>
      <c r="I20" s="188">
        <f t="shared" si="3"/>
        <v>830.00024590163935</v>
      </c>
      <c r="J20" s="188">
        <f t="shared" si="6"/>
        <v>29991.96</v>
      </c>
      <c r="K20" s="204" t="s">
        <v>24</v>
      </c>
    </row>
    <row r="21" spans="1:12" s="2" customFormat="1" ht="27" customHeight="1">
      <c r="A21" s="195" t="s">
        <v>21</v>
      </c>
      <c r="B21" s="215">
        <f>Calcoli!B21</f>
        <v>18</v>
      </c>
      <c r="C21" s="200">
        <f>Calcoli!C21</f>
        <v>2.4</v>
      </c>
      <c r="D21" s="182">
        <f>Calcoli!D21</f>
        <v>1295.9999999999998</v>
      </c>
      <c r="E21" s="184">
        <v>1.94</v>
      </c>
      <c r="F21" s="184">
        <v>1047.5999999999999</v>
      </c>
      <c r="G21" s="186">
        <v>0.45945901639344261</v>
      </c>
      <c r="H21" s="186">
        <v>1681.62</v>
      </c>
      <c r="I21" s="188">
        <f t="shared" si="3"/>
        <v>2.3994590163934424</v>
      </c>
      <c r="J21" s="188">
        <f t="shared" si="6"/>
        <v>2729.22</v>
      </c>
      <c r="K21" s="204" t="s">
        <v>24</v>
      </c>
      <c r="L21" s="19"/>
    </row>
    <row r="22" spans="1:12" s="2" customFormat="1" ht="24.95" customHeight="1">
      <c r="A22" s="261"/>
      <c r="B22" s="261"/>
      <c r="C22" s="261"/>
      <c r="D22" s="163"/>
      <c r="G22" s="156"/>
      <c r="H22" s="156"/>
      <c r="I22" s="94"/>
      <c r="J22" s="94"/>
      <c r="L22" s="19"/>
    </row>
    <row r="23" spans="1:12" s="2" customFormat="1" ht="35.1" customHeight="1">
      <c r="A23" s="262" t="s">
        <v>22</v>
      </c>
      <c r="B23" s="262"/>
      <c r="C23" s="262"/>
      <c r="D23" s="164">
        <f>Calcoli!D23</f>
        <v>29609624.001300439</v>
      </c>
      <c r="E23" s="157"/>
      <c r="F23" s="158">
        <f>F3+F9</f>
        <v>23035102.000000007</v>
      </c>
      <c r="G23" s="159"/>
      <c r="H23" s="160">
        <f>H3+H9</f>
        <v>4803839</v>
      </c>
      <c r="I23" s="161"/>
      <c r="J23" s="162">
        <f>J3+J9</f>
        <v>27838941.000000007</v>
      </c>
      <c r="K23" s="145">
        <f>(D23-J23)/J23</f>
        <v>6.3604538739474012E-2</v>
      </c>
      <c r="L23" s="4">
        <v>0</v>
      </c>
    </row>
    <row r="24" spans="1:12" s="2" customFormat="1" ht="15.75">
      <c r="A24" s="265" t="s">
        <v>89</v>
      </c>
      <c r="B24" s="265"/>
      <c r="C24" s="30"/>
      <c r="D24" s="30"/>
      <c r="F24" s="19"/>
      <c r="G24" s="19"/>
      <c r="H24" s="19"/>
      <c r="I24" s="19"/>
      <c r="J24" s="19"/>
    </row>
    <row r="25" spans="1:12" s="2" customFormat="1" ht="15.75">
      <c r="A25" s="263" t="s">
        <v>25</v>
      </c>
      <c r="B25" s="263"/>
      <c r="C25" s="154">
        <f>C6+C11+C15</f>
        <v>6.6038664147024697</v>
      </c>
      <c r="D25" s="152"/>
      <c r="E25" s="154">
        <f>E6+E11+E15</f>
        <v>5.52</v>
      </c>
      <c r="F25" s="135"/>
      <c r="G25" s="154">
        <f>G6+G11+G15</f>
        <v>1.1602784630030876</v>
      </c>
      <c r="H25" s="135"/>
      <c r="I25" s="154">
        <f>I6+I11+I15</f>
        <v>6.6802784630030878</v>
      </c>
    </row>
    <row r="26" spans="1:12" s="2" customFormat="1" ht="15.75">
      <c r="A26" s="264" t="s">
        <v>26</v>
      </c>
      <c r="B26" s="264"/>
      <c r="C26" s="153">
        <f>C5+C12</f>
        <v>3.332301017697155</v>
      </c>
      <c r="D26" s="152"/>
      <c r="E26" s="153">
        <f>E5+E12</f>
        <v>2.69</v>
      </c>
      <c r="F26" s="135"/>
      <c r="G26" s="153">
        <f>G5+G12</f>
        <v>0.57234096588389471</v>
      </c>
      <c r="H26" s="135"/>
      <c r="I26" s="153">
        <f>I5+I12</f>
        <v>3.2623409658838947</v>
      </c>
    </row>
    <row r="27" spans="1:12" s="2" customFormat="1" ht="15">
      <c r="A27" s="33"/>
      <c r="B27" s="31"/>
      <c r="C27" s="32"/>
      <c r="D27" s="30"/>
    </row>
    <row r="28" spans="1:12" s="2" customFormat="1" ht="27.75">
      <c r="A28" s="260"/>
      <c r="B28" s="260"/>
      <c r="C28" s="260"/>
      <c r="D28" s="260"/>
      <c r="E28" s="260"/>
      <c r="F28" s="260"/>
      <c r="G28" s="260"/>
      <c r="H28" s="260"/>
      <c r="I28" s="260"/>
      <c r="J28" s="260"/>
      <c r="K28" s="260"/>
    </row>
    <row r="29" spans="1:12" s="2" customFormat="1" ht="15">
      <c r="A29" s="31"/>
      <c r="B29" s="31"/>
      <c r="C29" s="31"/>
    </row>
    <row r="30" spans="1:12" s="2" customFormat="1" ht="15">
      <c r="A30" s="31"/>
      <c r="B30" s="31"/>
      <c r="C30" s="31"/>
    </row>
    <row r="31" spans="1:12" s="2" customFormat="1" ht="15">
      <c r="A31" s="26"/>
      <c r="B31" s="31"/>
      <c r="C31" s="31"/>
    </row>
    <row r="32" spans="1:12" s="2" customFormat="1" ht="15">
      <c r="A32" s="31"/>
      <c r="B32" s="31"/>
      <c r="C32" s="31"/>
    </row>
    <row r="33" spans="1:3" s="2" customFormat="1" ht="15">
      <c r="A33" s="31"/>
      <c r="B33" s="31"/>
      <c r="C33" s="31"/>
    </row>
    <row r="34" spans="1:3" s="2" customFormat="1" ht="15">
      <c r="A34" s="31"/>
      <c r="B34" s="31"/>
      <c r="C34" s="31"/>
    </row>
    <row r="35" spans="1:3" s="2" customFormat="1" ht="15">
      <c r="A35" s="31"/>
      <c r="B35" s="31"/>
      <c r="C35" s="31"/>
    </row>
    <row r="36" spans="1:3" s="2" customFormat="1" ht="15">
      <c r="A36" s="26"/>
      <c r="B36" s="31"/>
      <c r="C36" s="31"/>
    </row>
    <row r="37" spans="1:3" s="2" customFormat="1" ht="15">
      <c r="A37" s="31"/>
      <c r="B37" s="31"/>
      <c r="C37" s="31"/>
    </row>
    <row r="38" spans="1:3" s="2" customFormat="1" ht="15"/>
    <row r="39" spans="1:3" s="2" customFormat="1" ht="15"/>
    <row r="40" spans="1:3" s="2" customFormat="1" ht="15"/>
    <row r="41" spans="1:3" s="2" customFormat="1" ht="15"/>
    <row r="42" spans="1:3" s="2" customFormat="1" ht="15"/>
    <row r="43" spans="1:3" s="2" customFormat="1" ht="15"/>
  </sheetData>
  <mergeCells count="15">
    <mergeCell ref="A28:K28"/>
    <mergeCell ref="A22:C22"/>
    <mergeCell ref="A23:C23"/>
    <mergeCell ref="A25:B25"/>
    <mergeCell ref="A26:B26"/>
    <mergeCell ref="A24:B24"/>
    <mergeCell ref="A1:K1"/>
    <mergeCell ref="A9:C9"/>
    <mergeCell ref="K9:K10"/>
    <mergeCell ref="G2:H2"/>
    <mergeCell ref="I2:J2"/>
    <mergeCell ref="A2:D2"/>
    <mergeCell ref="E2:F2"/>
    <mergeCell ref="K2:K4"/>
    <mergeCell ref="A3:C3"/>
  </mergeCells>
  <phoneticPr fontId="0" type="noConversion"/>
  <printOptions horizontalCentered="1"/>
  <pageMargins left="0.19685039370078741" right="0.19685039370078741" top="0.78740157480314965" bottom="0.78740157480314965" header="0.39370078740157483" footer="0.39370078740157483"/>
  <pageSetup paperSize="9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B5" sqref="B5:B7"/>
    </sheetView>
  </sheetViews>
  <sheetFormatPr defaultColWidth="8" defaultRowHeight="12.75"/>
  <cols>
    <col min="1" max="1" width="61.625" style="1" customWidth="1"/>
    <col min="2" max="2" width="12.75" style="1" customWidth="1"/>
    <col min="3" max="3" width="10.5" style="1" customWidth="1"/>
    <col min="4" max="4" width="22" style="1" customWidth="1"/>
    <col min="5" max="7" width="16.25" style="1" customWidth="1"/>
    <col min="8" max="8" width="39.25" style="1" customWidth="1"/>
    <col min="9" max="16384" width="8" style="1"/>
  </cols>
  <sheetData>
    <row r="1" spans="1:8" ht="55.5" customHeight="1">
      <c r="A1" s="241" t="s">
        <v>0</v>
      </c>
      <c r="B1" s="241"/>
      <c r="C1" s="241"/>
      <c r="D1" s="241"/>
    </row>
    <row r="2" spans="1:8" s="2" customFormat="1" ht="39.950000000000003" customHeight="1">
      <c r="A2" s="246" t="s">
        <v>1</v>
      </c>
      <c r="B2" s="246"/>
      <c r="C2" s="246"/>
      <c r="D2" s="246"/>
    </row>
    <row r="3" spans="1:8" s="2" customFormat="1" ht="15.95" customHeight="1">
      <c r="A3" s="247" t="s">
        <v>2</v>
      </c>
      <c r="B3" s="247"/>
      <c r="C3" s="247"/>
      <c r="D3" s="3">
        <v>2764354</v>
      </c>
      <c r="H3" s="4"/>
    </row>
    <row r="4" spans="1:8" s="2" customFormat="1" ht="15.95" customHeight="1">
      <c r="A4" s="5" t="s">
        <v>3</v>
      </c>
      <c r="B4" s="5" t="s">
        <v>4</v>
      </c>
      <c r="C4" s="5" t="s">
        <v>5</v>
      </c>
      <c r="D4" s="6" t="s">
        <v>6</v>
      </c>
    </row>
    <row r="5" spans="1:8" s="2" customFormat="1" ht="27" customHeight="1">
      <c r="A5" s="7" t="s">
        <v>7</v>
      </c>
      <c r="B5" s="147">
        <v>1619118</v>
      </c>
      <c r="C5" s="57">
        <v>0.7</v>
      </c>
      <c r="D5" s="9">
        <v>1134785.6000000001</v>
      </c>
      <c r="E5" s="4"/>
      <c r="H5" s="4"/>
    </row>
    <row r="6" spans="1:8" s="2" customFormat="1" ht="27" customHeight="1">
      <c r="A6" s="10" t="s">
        <v>8</v>
      </c>
      <c r="B6" s="150">
        <v>1468688</v>
      </c>
      <c r="C6" s="57">
        <v>1.0900000000000001</v>
      </c>
      <c r="D6" s="9">
        <v>1601450.78</v>
      </c>
      <c r="E6" s="4"/>
      <c r="H6" s="4"/>
    </row>
    <row r="7" spans="1:8" s="2" customFormat="1" ht="27" customHeight="1">
      <c r="A7" s="7" t="s">
        <v>9</v>
      </c>
      <c r="B7" s="150">
        <v>134466</v>
      </c>
      <c r="C7" s="57">
        <v>0.21</v>
      </c>
      <c r="D7" s="9">
        <v>28117.62</v>
      </c>
      <c r="E7" s="4"/>
      <c r="H7" s="4"/>
    </row>
    <row r="8" spans="1:8" s="2" customFormat="1" ht="27" customHeight="1">
      <c r="A8" s="12"/>
      <c r="B8" s="13"/>
      <c r="C8" s="14"/>
      <c r="D8" s="14"/>
      <c r="E8" s="4"/>
      <c r="H8" s="4"/>
    </row>
    <row r="9" spans="1:8" s="2" customFormat="1" ht="24.95" customHeight="1">
      <c r="A9" s="16"/>
      <c r="B9" s="17"/>
      <c r="C9" s="18"/>
      <c r="D9" s="18"/>
    </row>
    <row r="10" spans="1:8" s="2" customFormat="1" ht="15.95" customHeight="1">
      <c r="A10" s="248" t="s">
        <v>11</v>
      </c>
      <c r="B10" s="248"/>
      <c r="C10" s="248"/>
      <c r="D10" s="3">
        <v>20270748</v>
      </c>
      <c r="E10" s="19"/>
    </row>
    <row r="11" spans="1:8" s="2" customFormat="1" ht="15.95" customHeight="1">
      <c r="A11" s="15" t="s">
        <v>3</v>
      </c>
      <c r="B11" s="15" t="s">
        <v>4</v>
      </c>
      <c r="C11" s="15" t="s">
        <v>5</v>
      </c>
      <c r="D11" s="6" t="s">
        <v>6</v>
      </c>
    </row>
    <row r="12" spans="1:8" s="2" customFormat="1" ht="27" customHeight="1">
      <c r="A12" s="20" t="s">
        <v>12</v>
      </c>
      <c r="B12" s="147">
        <v>2977628</v>
      </c>
      <c r="C12" s="9">
        <v>3.5</v>
      </c>
      <c r="D12" s="9">
        <v>10411225.32</v>
      </c>
      <c r="E12" s="19"/>
      <c r="F12" s="4"/>
      <c r="G12" s="19"/>
      <c r="H12" s="19"/>
    </row>
    <row r="13" spans="1:8" s="2" customFormat="1" ht="27" customHeight="1">
      <c r="A13" s="21" t="s">
        <v>13</v>
      </c>
      <c r="B13" s="147">
        <v>1619118</v>
      </c>
      <c r="C13" s="9">
        <v>1.99</v>
      </c>
      <c r="D13" s="9">
        <v>3229441.21</v>
      </c>
      <c r="E13" s="19"/>
      <c r="F13" s="4"/>
      <c r="G13" s="19"/>
      <c r="H13" s="19"/>
    </row>
    <row r="14" spans="1:8" s="2" customFormat="1" ht="27" customHeight="1">
      <c r="A14" s="21" t="s">
        <v>14</v>
      </c>
      <c r="B14" s="148"/>
      <c r="C14" s="9">
        <v>19.09</v>
      </c>
      <c r="D14" s="9">
        <v>170217.52</v>
      </c>
      <c r="E14" s="102">
        <f>D14/C14/12</f>
        <v>743.0483673825737</v>
      </c>
    </row>
    <row r="15" spans="1:8" s="2" customFormat="1" ht="27" customHeight="1">
      <c r="A15" s="23" t="s">
        <v>15</v>
      </c>
      <c r="B15" s="148"/>
      <c r="C15" s="9">
        <v>0</v>
      </c>
      <c r="D15" s="9">
        <v>278768.15000000002</v>
      </c>
    </row>
    <row r="16" spans="1:8" s="2" customFormat="1" ht="27" customHeight="1">
      <c r="A16" s="21" t="s">
        <v>16</v>
      </c>
      <c r="B16" s="147">
        <v>3220808</v>
      </c>
      <c r="C16" s="9">
        <v>0.93</v>
      </c>
      <c r="D16" s="9">
        <v>2998869.54</v>
      </c>
      <c r="H16" s="24"/>
    </row>
    <row r="17" spans="1:8" s="2" customFormat="1" ht="27" customHeight="1">
      <c r="A17" s="21" t="s">
        <v>17</v>
      </c>
      <c r="B17" s="149">
        <v>730000</v>
      </c>
      <c r="C17" s="9">
        <v>4.22</v>
      </c>
      <c r="D17" s="9">
        <v>3083344.74</v>
      </c>
    </row>
    <row r="18" spans="1:8" s="2" customFormat="1" ht="15">
      <c r="A18" s="15" t="s">
        <v>3</v>
      </c>
      <c r="B18" s="15" t="s">
        <v>10</v>
      </c>
      <c r="C18" s="15" t="s">
        <v>5</v>
      </c>
      <c r="D18" s="6" t="s">
        <v>6</v>
      </c>
    </row>
    <row r="19" spans="1:8" s="2" customFormat="1" ht="27" customHeight="1">
      <c r="A19" s="7" t="s">
        <v>18</v>
      </c>
      <c r="B19" s="147">
        <v>115</v>
      </c>
      <c r="C19" s="9">
        <v>685.27</v>
      </c>
      <c r="D19" s="9">
        <v>78806.05</v>
      </c>
      <c r="H19" s="19"/>
    </row>
    <row r="20" spans="1:8" s="2" customFormat="1" ht="27" customHeight="1">
      <c r="A20" s="7" t="s">
        <v>19</v>
      </c>
      <c r="B20" s="147">
        <v>115</v>
      </c>
      <c r="C20" s="9">
        <v>1.94</v>
      </c>
      <c r="D20" s="9">
        <v>6693</v>
      </c>
      <c r="H20" s="19"/>
    </row>
    <row r="21" spans="1:8" s="2" customFormat="1" ht="27" customHeight="1">
      <c r="A21" s="21" t="s">
        <v>20</v>
      </c>
      <c r="B21" s="147">
        <v>18</v>
      </c>
      <c r="C21" s="9">
        <v>685.27</v>
      </c>
      <c r="D21" s="9">
        <v>12334.86</v>
      </c>
    </row>
    <row r="22" spans="1:8" s="2" customFormat="1" ht="27" customHeight="1">
      <c r="A22" s="21" t="s">
        <v>21</v>
      </c>
      <c r="B22" s="147">
        <v>18</v>
      </c>
      <c r="C22" s="9">
        <v>1.94</v>
      </c>
      <c r="D22" s="9">
        <v>1047.5999999999999</v>
      </c>
      <c r="H22" s="19"/>
    </row>
    <row r="23" spans="1:8" s="2" customFormat="1" ht="24.95" customHeight="1">
      <c r="A23" s="26"/>
      <c r="B23" s="27"/>
      <c r="C23" s="28"/>
      <c r="D23" s="18"/>
      <c r="H23" s="19"/>
    </row>
    <row r="24" spans="1:8" s="2" customFormat="1" ht="35.1" customHeight="1">
      <c r="A24" s="245" t="s">
        <v>22</v>
      </c>
      <c r="B24" s="245"/>
      <c r="C24" s="245"/>
      <c r="D24" s="29">
        <v>23035102</v>
      </c>
      <c r="E24" s="19"/>
      <c r="F24" s="19"/>
      <c r="H24" s="4">
        <v>0</v>
      </c>
    </row>
    <row r="25" spans="1:8" s="2" customFormat="1" ht="15">
      <c r="C25" s="30"/>
      <c r="D25" s="30"/>
      <c r="F25" s="19"/>
    </row>
    <row r="26" spans="1:8" s="2" customFormat="1" ht="15">
      <c r="A26" s="31"/>
      <c r="B26" s="31"/>
      <c r="C26" s="32"/>
      <c r="D26" s="30"/>
    </row>
    <row r="27" spans="1:8" s="2" customFormat="1" ht="15">
      <c r="A27" s="31"/>
      <c r="B27" s="31"/>
      <c r="C27" s="32"/>
      <c r="D27" s="30"/>
    </row>
    <row r="28" spans="1:8" s="2" customFormat="1" ht="15">
      <c r="A28" s="33"/>
      <c r="B28" s="31"/>
      <c r="C28" s="32"/>
      <c r="D28" s="30"/>
    </row>
    <row r="29" spans="1:8" s="2" customFormat="1" ht="15">
      <c r="A29" s="31"/>
      <c r="B29" s="31"/>
      <c r="C29" s="32"/>
      <c r="D29" s="30"/>
    </row>
    <row r="30" spans="1:8" s="2" customFormat="1" ht="15">
      <c r="A30" s="31"/>
      <c r="B30" s="31"/>
      <c r="C30" s="31"/>
    </row>
    <row r="31" spans="1:8" s="2" customFormat="1" ht="15">
      <c r="A31" s="31"/>
      <c r="B31" s="31"/>
      <c r="C31" s="31"/>
    </row>
    <row r="32" spans="1:8" s="2" customFormat="1" ht="15">
      <c r="A32" s="26"/>
      <c r="B32" s="31"/>
      <c r="C32" s="31"/>
    </row>
    <row r="33" spans="1:3" s="2" customFormat="1" ht="15">
      <c r="A33" s="31"/>
      <c r="B33" s="31"/>
      <c r="C33" s="31"/>
    </row>
    <row r="34" spans="1:3" s="2" customFormat="1" ht="15">
      <c r="A34" s="31"/>
      <c r="B34" s="31"/>
      <c r="C34" s="31"/>
    </row>
    <row r="35" spans="1:3" s="2" customFormat="1" ht="15">
      <c r="A35" s="31"/>
      <c r="B35" s="31"/>
      <c r="C35" s="31"/>
    </row>
    <row r="36" spans="1:3" s="2" customFormat="1" ht="15">
      <c r="A36" s="31"/>
      <c r="B36" s="31"/>
      <c r="C36" s="31"/>
    </row>
    <row r="37" spans="1:3" s="2" customFormat="1" ht="15">
      <c r="A37" s="26"/>
      <c r="B37" s="31"/>
      <c r="C37" s="31"/>
    </row>
    <row r="38" spans="1:3" s="2" customFormat="1" ht="15">
      <c r="A38" s="31"/>
      <c r="B38" s="31"/>
      <c r="C38" s="31"/>
    </row>
    <row r="39" spans="1:3" s="2" customFormat="1" ht="15"/>
    <row r="40" spans="1:3" s="2" customFormat="1" ht="15"/>
    <row r="41" spans="1:3" s="2" customFormat="1" ht="15"/>
    <row r="42" spans="1:3" s="2" customFormat="1" ht="15"/>
    <row r="43" spans="1:3" s="2" customFormat="1" ht="15"/>
    <row r="44" spans="1:3" s="2" customFormat="1" ht="15"/>
  </sheetData>
  <mergeCells count="5">
    <mergeCell ref="A1:D1"/>
    <mergeCell ref="A2:D2"/>
    <mergeCell ref="A3:C3"/>
    <mergeCell ref="A10:C10"/>
    <mergeCell ref="A24:C24"/>
  </mergeCells>
  <printOptions horizontalCentered="1"/>
  <pageMargins left="0.39370078740157477" right="0.39370078740157477" top="0.78740157480314965" bottom="0.78740157480314965" header="0.39370078740157477" footer="0.39370078740157477"/>
  <pageSetup paperSize="0" scale="88" fitToWidth="0" fitToHeight="0" orientation="landscape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zoomScaleNormal="100" workbookViewId="0">
      <selection activeCell="D23" sqref="D23"/>
    </sheetView>
  </sheetViews>
  <sheetFormatPr defaultRowHeight="12.75"/>
  <cols>
    <col min="1" max="1" width="58.25" style="58" customWidth="1"/>
    <col min="2" max="2" width="12" style="58" customWidth="1"/>
    <col min="3" max="3" width="9.875" style="58" customWidth="1"/>
    <col min="4" max="4" width="20.75" style="58" customWidth="1"/>
    <col min="5" max="6" width="15.375" style="58" bestFit="1" customWidth="1"/>
    <col min="7" max="7" width="37.125" style="58" customWidth="1"/>
    <col min="8" max="16384" width="9" style="58"/>
  </cols>
  <sheetData>
    <row r="1" spans="1:7" ht="55.5" customHeight="1">
      <c r="A1" s="266" t="s">
        <v>84</v>
      </c>
      <c r="B1" s="266"/>
      <c r="C1" s="266"/>
      <c r="D1" s="266"/>
      <c r="E1" s="93" t="s">
        <v>83</v>
      </c>
      <c r="F1" s="93" t="s">
        <v>82</v>
      </c>
    </row>
    <row r="2" spans="1:7" s="59" customFormat="1" ht="39.950000000000003" customHeight="1">
      <c r="A2" s="267" t="s">
        <v>28</v>
      </c>
      <c r="B2" s="267"/>
      <c r="C2" s="267"/>
      <c r="D2" s="267"/>
      <c r="E2" s="66">
        <v>4803839.0037580002</v>
      </c>
    </row>
    <row r="3" spans="1:7" s="59" customFormat="1" ht="15.95" customHeight="1">
      <c r="A3" s="268" t="s">
        <v>81</v>
      </c>
      <c r="B3" s="268"/>
      <c r="C3" s="268"/>
      <c r="D3" s="92">
        <f>(F3/F23)*E2</f>
        <v>652856.96366550494</v>
      </c>
      <c r="E3" s="67"/>
      <c r="F3" s="66">
        <v>3789118</v>
      </c>
      <c r="G3" s="65"/>
    </row>
    <row r="4" spans="1:7" s="59" customFormat="1" ht="15.95" customHeight="1">
      <c r="A4" s="91" t="s">
        <v>3</v>
      </c>
      <c r="B4" s="91" t="s">
        <v>4</v>
      </c>
      <c r="C4" s="91" t="s">
        <v>5</v>
      </c>
      <c r="D4" s="90" t="s">
        <v>6</v>
      </c>
      <c r="F4" s="66"/>
    </row>
    <row r="5" spans="1:7" s="59" customFormat="1" ht="27" customHeight="1">
      <c r="A5" s="75" t="s">
        <v>80</v>
      </c>
      <c r="B5" s="73">
        <v>1619118</v>
      </c>
      <c r="C5" s="72">
        <f>D5/B5</f>
        <v>0.16552351341903429</v>
      </c>
      <c r="D5" s="72">
        <v>268002.09999999998</v>
      </c>
      <c r="E5" s="67"/>
      <c r="F5" s="66">
        <v>1555458</v>
      </c>
      <c r="G5" s="65"/>
    </row>
    <row r="6" spans="1:7" s="59" customFormat="1" ht="27" customHeight="1">
      <c r="A6" s="89" t="s">
        <v>79</v>
      </c>
      <c r="B6" s="88">
        <v>1468688</v>
      </c>
      <c r="C6" s="72">
        <f>D6/B6</f>
        <v>0.25751849269552146</v>
      </c>
      <c r="D6" s="72">
        <v>378214.32</v>
      </c>
      <c r="E6" s="67"/>
      <c r="F6" s="66">
        <v>2195119</v>
      </c>
      <c r="G6" s="65"/>
    </row>
    <row r="7" spans="1:7" s="59" customFormat="1" ht="27" customHeight="1">
      <c r="A7" s="75" t="s">
        <v>78</v>
      </c>
      <c r="B7" s="88">
        <v>134466</v>
      </c>
      <c r="C7" s="72">
        <f>D7/B7</f>
        <v>4.9384528430978833E-2</v>
      </c>
      <c r="D7" s="72">
        <v>6640.54</v>
      </c>
      <c r="E7" s="67"/>
      <c r="F7" s="66">
        <v>38541</v>
      </c>
      <c r="G7" s="65"/>
    </row>
    <row r="8" spans="1:7" s="59" customFormat="1" ht="24.95" customHeight="1">
      <c r="A8" s="87"/>
      <c r="B8" s="86"/>
      <c r="C8" s="85"/>
      <c r="D8" s="69"/>
      <c r="F8" s="66"/>
    </row>
    <row r="9" spans="1:7" s="59" customFormat="1" ht="15.95" customHeight="1">
      <c r="A9" s="269" t="s">
        <v>77</v>
      </c>
      <c r="B9" s="269"/>
      <c r="C9" s="269"/>
      <c r="D9" s="84">
        <f>F9/F23*E2</f>
        <v>4150982.0400924953</v>
      </c>
      <c r="E9" s="67"/>
      <c r="F9" s="66">
        <v>24091894</v>
      </c>
    </row>
    <row r="10" spans="1:7" s="59" customFormat="1" ht="15.95" customHeight="1">
      <c r="A10" s="77" t="s">
        <v>3</v>
      </c>
      <c r="B10" s="77" t="s">
        <v>4</v>
      </c>
      <c r="C10" s="77" t="s">
        <v>5</v>
      </c>
      <c r="D10" s="76" t="s">
        <v>6</v>
      </c>
      <c r="F10" s="66"/>
    </row>
    <row r="11" spans="1:7" s="59" customFormat="1" ht="27" customHeight="1">
      <c r="A11" s="83" t="s">
        <v>76</v>
      </c>
      <c r="B11" s="80">
        <v>2977628</v>
      </c>
      <c r="C11" s="72">
        <f>D11/B11</f>
        <v>0.7128518975506678</v>
      </c>
      <c r="D11" s="72">
        <v>2122607.77</v>
      </c>
      <c r="E11" s="67"/>
      <c r="F11" s="66">
        <v>12319408</v>
      </c>
      <c r="G11" s="67"/>
    </row>
    <row r="12" spans="1:7" s="59" customFormat="1" ht="27" customHeight="1">
      <c r="A12" s="74" t="s">
        <v>75</v>
      </c>
      <c r="B12" s="73">
        <v>1619118</v>
      </c>
      <c r="C12" s="72">
        <f>D12/B12</f>
        <v>0.40681745246486045</v>
      </c>
      <c r="D12" s="72">
        <v>658685.46</v>
      </c>
      <c r="E12" s="67"/>
      <c r="F12" s="66">
        <v>3822946</v>
      </c>
      <c r="G12" s="67"/>
    </row>
    <row r="13" spans="1:7" s="59" customFormat="1" ht="27" customHeight="1">
      <c r="A13" s="74" t="s">
        <v>74</v>
      </c>
      <c r="B13" s="81"/>
      <c r="C13" s="72">
        <f>D13/8760.8695652174</f>
        <v>3.9628509181141398</v>
      </c>
      <c r="D13" s="72">
        <v>34718.019999999997</v>
      </c>
      <c r="F13" s="66">
        <v>201500</v>
      </c>
    </row>
    <row r="14" spans="1:7" s="59" customFormat="1" ht="27" customHeight="1">
      <c r="A14" s="82" t="s">
        <v>73</v>
      </c>
      <c r="B14" s="81"/>
      <c r="C14" s="72"/>
      <c r="D14" s="72">
        <v>56858.3</v>
      </c>
      <c r="F14" s="66">
        <v>330000</v>
      </c>
    </row>
    <row r="15" spans="1:7" s="59" customFormat="1" ht="27" customHeight="1">
      <c r="A15" s="74" t="s">
        <v>72</v>
      </c>
      <c r="B15" s="80">
        <v>3220808</v>
      </c>
      <c r="C15" s="72">
        <f>D15/B15</f>
        <v>0.18990807275689825</v>
      </c>
      <c r="D15" s="72">
        <v>611657.43999999994</v>
      </c>
      <c r="F15" s="66">
        <v>3550000</v>
      </c>
      <c r="G15" s="79"/>
    </row>
    <row r="16" spans="1:7" s="59" customFormat="1" ht="27" customHeight="1">
      <c r="A16" s="74" t="s">
        <v>71</v>
      </c>
      <c r="B16" s="78">
        <v>730000</v>
      </c>
      <c r="C16" s="72">
        <f>D16/B16</f>
        <v>0.86148935616438349</v>
      </c>
      <c r="D16" s="72">
        <v>628887.23</v>
      </c>
      <c r="F16" s="66">
        <v>3650000</v>
      </c>
    </row>
    <row r="17" spans="1:7" s="59" customFormat="1" ht="15">
      <c r="A17" s="77" t="s">
        <v>3</v>
      </c>
      <c r="B17" s="77" t="s">
        <v>10</v>
      </c>
      <c r="C17" s="77" t="s">
        <v>5</v>
      </c>
      <c r="D17" s="76" t="s">
        <v>6</v>
      </c>
      <c r="F17" s="66"/>
    </row>
    <row r="18" spans="1:7" s="59" customFormat="1" ht="27" customHeight="1">
      <c r="A18" s="75" t="s">
        <v>70</v>
      </c>
      <c r="B18" s="73">
        <v>115</v>
      </c>
      <c r="C18" s="72">
        <f>D18/B18</f>
        <v>144.7301739130435</v>
      </c>
      <c r="D18" s="72">
        <v>16643.97</v>
      </c>
      <c r="F18" s="66">
        <v>96600</v>
      </c>
      <c r="G18" s="67"/>
    </row>
    <row r="19" spans="1:7" s="59" customFormat="1" ht="27" customHeight="1">
      <c r="A19" s="75" t="s">
        <v>69</v>
      </c>
      <c r="B19" s="73">
        <v>115</v>
      </c>
      <c r="C19" s="72">
        <f>D19/B19/30</f>
        <v>0.45946086956521742</v>
      </c>
      <c r="D19" s="72">
        <v>1585.14</v>
      </c>
      <c r="F19" s="66">
        <v>9200</v>
      </c>
      <c r="G19" s="67"/>
    </row>
    <row r="20" spans="1:7" s="59" customFormat="1" ht="27" customHeight="1">
      <c r="A20" s="74" t="s">
        <v>68</v>
      </c>
      <c r="B20" s="73">
        <v>122</v>
      </c>
      <c r="C20" s="72">
        <f>D20/B20</f>
        <v>144.73024590163934</v>
      </c>
      <c r="D20" s="72">
        <v>17657.09</v>
      </c>
      <c r="F20" s="66">
        <v>102480</v>
      </c>
    </row>
    <row r="21" spans="1:7" s="59" customFormat="1" ht="27" customHeight="1">
      <c r="A21" s="74" t="s">
        <v>67</v>
      </c>
      <c r="B21" s="73">
        <v>122</v>
      </c>
      <c r="C21" s="72">
        <f>D21/B21/30</f>
        <v>0.45945901639344261</v>
      </c>
      <c r="D21" s="72">
        <v>1681.62</v>
      </c>
      <c r="F21" s="66">
        <v>9760</v>
      </c>
      <c r="G21" s="67"/>
    </row>
    <row r="22" spans="1:7" s="59" customFormat="1" ht="24.95" customHeight="1">
      <c r="A22" s="61"/>
      <c r="B22" s="71"/>
      <c r="C22" s="70"/>
      <c r="D22" s="69"/>
      <c r="F22" s="66"/>
      <c r="G22" s="67"/>
    </row>
    <row r="23" spans="1:7" s="59" customFormat="1" ht="35.1" customHeight="1">
      <c r="A23" s="270" t="s">
        <v>22</v>
      </c>
      <c r="B23" s="271"/>
      <c r="C23" s="272"/>
      <c r="D23" s="68">
        <f>D3+D9</f>
        <v>4803839.0037580002</v>
      </c>
      <c r="E23" s="67"/>
      <c r="F23" s="66">
        <v>27881012</v>
      </c>
      <c r="G23" s="65">
        <f>E23*G11</f>
        <v>0</v>
      </c>
    </row>
    <row r="24" spans="1:7" s="59" customFormat="1" ht="15">
      <c r="C24" s="62"/>
      <c r="D24" s="62"/>
    </row>
    <row r="25" spans="1:7" s="59" customFormat="1" ht="15">
      <c r="A25" s="60"/>
      <c r="B25" s="60"/>
      <c r="C25" s="63"/>
      <c r="D25" s="62"/>
    </row>
    <row r="26" spans="1:7" s="59" customFormat="1" ht="15">
      <c r="A26" s="60"/>
      <c r="B26" s="60"/>
      <c r="C26" s="63"/>
      <c r="D26" s="62"/>
    </row>
    <row r="27" spans="1:7" s="59" customFormat="1" ht="15">
      <c r="A27" s="64"/>
      <c r="B27" s="60"/>
      <c r="C27" s="63"/>
      <c r="D27" s="62"/>
    </row>
    <row r="28" spans="1:7" s="59" customFormat="1" ht="15">
      <c r="A28" s="60"/>
      <c r="B28" s="60"/>
      <c r="C28" s="63"/>
      <c r="D28" s="62"/>
    </row>
    <row r="29" spans="1:7" s="59" customFormat="1" ht="15">
      <c r="A29" s="60"/>
      <c r="B29" s="60"/>
      <c r="C29" s="60"/>
    </row>
    <row r="30" spans="1:7" s="59" customFormat="1" ht="15">
      <c r="A30" s="60"/>
      <c r="B30" s="60"/>
      <c r="C30" s="60"/>
    </row>
    <row r="31" spans="1:7" s="59" customFormat="1" ht="15">
      <c r="A31" s="61"/>
      <c r="B31" s="60"/>
      <c r="C31" s="60"/>
    </row>
    <row r="32" spans="1:7" s="59" customFormat="1" ht="15">
      <c r="A32" s="60"/>
      <c r="B32" s="60"/>
      <c r="C32" s="60"/>
    </row>
    <row r="33" spans="1:4" s="59" customFormat="1" ht="15">
      <c r="A33" s="60"/>
      <c r="B33" s="60"/>
      <c r="C33" s="60"/>
    </row>
    <row r="34" spans="1:4" s="59" customFormat="1" ht="15">
      <c r="A34" s="60"/>
      <c r="B34" s="60"/>
      <c r="C34" s="60"/>
    </row>
    <row r="35" spans="1:4" s="59" customFormat="1" ht="15">
      <c r="A35" s="60"/>
      <c r="B35" s="60"/>
      <c r="C35" s="60"/>
    </row>
    <row r="36" spans="1:4" s="59" customFormat="1" ht="15">
      <c r="A36" s="61"/>
      <c r="B36" s="60"/>
      <c r="C36" s="60"/>
    </row>
    <row r="37" spans="1:4" s="59" customFormat="1" ht="15">
      <c r="A37" s="60"/>
      <c r="B37" s="60"/>
      <c r="C37" s="60"/>
    </row>
    <row r="38" spans="1:4" s="59" customFormat="1" ht="15"/>
    <row r="39" spans="1:4" s="59" customFormat="1" ht="15">
      <c r="A39" s="58"/>
      <c r="B39" s="58"/>
      <c r="C39" s="58"/>
      <c r="D39" s="58"/>
    </row>
    <row r="40" spans="1:4" s="59" customFormat="1" ht="15">
      <c r="A40" s="58"/>
      <c r="B40" s="58"/>
      <c r="C40" s="58"/>
      <c r="D40" s="58"/>
    </row>
    <row r="41" spans="1:4" s="59" customFormat="1" ht="15">
      <c r="A41" s="58"/>
      <c r="B41" s="58"/>
      <c r="C41" s="58"/>
      <c r="D41" s="58"/>
    </row>
    <row r="42" spans="1:4" s="59" customFormat="1" ht="15">
      <c r="A42" s="58"/>
      <c r="B42" s="58"/>
      <c r="C42" s="58"/>
      <c r="D42" s="58"/>
    </row>
    <row r="43" spans="1:4" s="59" customFormat="1" ht="15">
      <c r="A43" s="58"/>
      <c r="B43" s="58"/>
      <c r="C43" s="58"/>
      <c r="D43" s="58"/>
    </row>
  </sheetData>
  <mergeCells count="5">
    <mergeCell ref="A1:D1"/>
    <mergeCell ref="A2:D2"/>
    <mergeCell ref="A3:C3"/>
    <mergeCell ref="A9:C9"/>
    <mergeCell ref="A23:C23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sqref="A1:D1"/>
    </sheetView>
  </sheetViews>
  <sheetFormatPr defaultColWidth="8" defaultRowHeight="12.75"/>
  <cols>
    <col min="1" max="1" width="61.625" style="1" customWidth="1"/>
    <col min="2" max="2" width="12.75" style="1" customWidth="1"/>
    <col min="3" max="3" width="10.5" style="1" customWidth="1"/>
    <col min="4" max="4" width="22" style="1" customWidth="1"/>
    <col min="5" max="7" width="16.25" style="1" customWidth="1"/>
    <col min="8" max="8" width="39.25" style="1" customWidth="1"/>
    <col min="9" max="16384" width="8" style="1"/>
  </cols>
  <sheetData>
    <row r="1" spans="1:8" ht="55.5" customHeight="1">
      <c r="A1" s="241" t="s">
        <v>27</v>
      </c>
      <c r="B1" s="241"/>
      <c r="C1" s="241"/>
      <c r="D1" s="241"/>
    </row>
    <row r="2" spans="1:8" s="2" customFormat="1" ht="39.950000000000003" customHeight="1">
      <c r="A2" s="246" t="s">
        <v>28</v>
      </c>
      <c r="B2" s="246"/>
      <c r="C2" s="246"/>
      <c r="D2" s="246"/>
    </row>
    <row r="3" spans="1:8" s="2" customFormat="1" ht="15.95" customHeight="1">
      <c r="A3" s="247" t="s">
        <v>2</v>
      </c>
      <c r="B3" s="247"/>
      <c r="C3" s="247"/>
      <c r="D3" s="3">
        <v>3789118</v>
      </c>
      <c r="H3" s="4"/>
    </row>
    <row r="4" spans="1:8" s="2" customFormat="1" ht="15.95" customHeight="1">
      <c r="A4" s="5" t="s">
        <v>3</v>
      </c>
      <c r="B4" s="5" t="s">
        <v>4</v>
      </c>
      <c r="C4" s="5" t="s">
        <v>5</v>
      </c>
      <c r="D4" s="6" t="s">
        <v>6</v>
      </c>
    </row>
    <row r="5" spans="1:8" s="2" customFormat="1" ht="27" customHeight="1">
      <c r="A5" s="7" t="s">
        <v>7</v>
      </c>
      <c r="B5" s="8">
        <v>1619118</v>
      </c>
      <c r="C5" s="9">
        <v>0.96</v>
      </c>
      <c r="D5" s="9">
        <v>1555458</v>
      </c>
      <c r="E5" s="4"/>
      <c r="H5" s="4"/>
    </row>
    <row r="6" spans="1:8" s="2" customFormat="1" ht="27" customHeight="1">
      <c r="A6" s="10" t="s">
        <v>8</v>
      </c>
      <c r="B6" s="11">
        <v>1468688</v>
      </c>
      <c r="C6" s="9">
        <v>1.49</v>
      </c>
      <c r="D6" s="9">
        <v>2195119</v>
      </c>
      <c r="E6" s="4"/>
      <c r="H6" s="4"/>
    </row>
    <row r="7" spans="1:8" s="2" customFormat="1" ht="27" customHeight="1">
      <c r="A7" s="7" t="s">
        <v>9</v>
      </c>
      <c r="B7" s="11">
        <v>134466</v>
      </c>
      <c r="C7" s="9">
        <v>0.28999999999999998</v>
      </c>
      <c r="D7" s="9">
        <v>38541</v>
      </c>
      <c r="E7" s="4"/>
      <c r="H7" s="4"/>
    </row>
    <row r="8" spans="1:8" s="2" customFormat="1" ht="24.95" customHeight="1">
      <c r="A8" s="16"/>
      <c r="B8" s="17"/>
      <c r="C8" s="18"/>
      <c r="D8" s="18"/>
    </row>
    <row r="9" spans="1:8" s="2" customFormat="1" ht="15.95" customHeight="1">
      <c r="A9" s="248" t="s">
        <v>29</v>
      </c>
      <c r="B9" s="248"/>
      <c r="C9" s="248"/>
      <c r="D9" s="3">
        <v>24091894</v>
      </c>
      <c r="E9" s="19"/>
    </row>
    <row r="10" spans="1:8" s="2" customFormat="1" ht="15.95" customHeight="1">
      <c r="A10" s="15" t="s">
        <v>3</v>
      </c>
      <c r="B10" s="15" t="s">
        <v>4</v>
      </c>
      <c r="C10" s="15" t="s">
        <v>5</v>
      </c>
      <c r="D10" s="6" t="s">
        <v>6</v>
      </c>
    </row>
    <row r="11" spans="1:8" s="2" customFormat="1" ht="27" customHeight="1">
      <c r="A11" s="20" t="s">
        <v>12</v>
      </c>
      <c r="B11" s="8">
        <v>2977628</v>
      </c>
      <c r="C11" s="9">
        <v>4.1399999999999997</v>
      </c>
      <c r="D11" s="9">
        <v>12319408</v>
      </c>
      <c r="E11" s="19"/>
      <c r="F11" s="4"/>
      <c r="G11" s="19"/>
      <c r="H11" s="19"/>
    </row>
    <row r="12" spans="1:8" s="2" customFormat="1" ht="27" customHeight="1">
      <c r="A12" s="21" t="s">
        <v>13</v>
      </c>
      <c r="B12" s="8">
        <v>1619118</v>
      </c>
      <c r="C12" s="9">
        <v>2.36</v>
      </c>
      <c r="D12" s="9">
        <v>3822946</v>
      </c>
      <c r="E12" s="19"/>
      <c r="F12" s="4"/>
      <c r="G12" s="19"/>
      <c r="H12" s="19"/>
    </row>
    <row r="13" spans="1:8" s="2" customFormat="1" ht="27" customHeight="1">
      <c r="A13" s="21" t="s">
        <v>14</v>
      </c>
      <c r="B13" s="22"/>
      <c r="C13" s="9">
        <v>23</v>
      </c>
      <c r="D13" s="9">
        <v>201500</v>
      </c>
    </row>
    <row r="14" spans="1:8" s="2" customFormat="1" ht="27" customHeight="1">
      <c r="A14" s="23" t="s">
        <v>15</v>
      </c>
      <c r="B14" s="22"/>
      <c r="C14" s="9">
        <v>0</v>
      </c>
      <c r="D14" s="9">
        <v>330000</v>
      </c>
    </row>
    <row r="15" spans="1:8" s="2" customFormat="1" ht="27" customHeight="1">
      <c r="A15" s="21" t="s">
        <v>16</v>
      </c>
      <c r="B15" s="8">
        <v>3220808</v>
      </c>
      <c r="C15" s="9">
        <v>1.1000000000000001</v>
      </c>
      <c r="D15" s="9">
        <v>3550000</v>
      </c>
      <c r="H15" s="24"/>
    </row>
    <row r="16" spans="1:8" s="2" customFormat="1" ht="27" customHeight="1">
      <c r="A16" s="21" t="s">
        <v>17</v>
      </c>
      <c r="B16" s="25">
        <v>730000</v>
      </c>
      <c r="C16" s="9">
        <v>5</v>
      </c>
      <c r="D16" s="9">
        <v>3650000</v>
      </c>
    </row>
    <row r="17" spans="1:8" s="2" customFormat="1" ht="15">
      <c r="A17" s="15" t="s">
        <v>3</v>
      </c>
      <c r="B17" s="15" t="s">
        <v>10</v>
      </c>
      <c r="C17" s="15" t="s">
        <v>5</v>
      </c>
      <c r="D17" s="6" t="s">
        <v>6</v>
      </c>
    </row>
    <row r="18" spans="1:8" s="2" customFormat="1" ht="27" customHeight="1">
      <c r="A18" s="7" t="s">
        <v>18</v>
      </c>
      <c r="B18" s="8">
        <v>115</v>
      </c>
      <c r="C18" s="9">
        <v>840</v>
      </c>
      <c r="D18" s="9">
        <v>96600</v>
      </c>
      <c r="H18" s="19"/>
    </row>
    <row r="19" spans="1:8" s="2" customFormat="1" ht="27" customHeight="1">
      <c r="A19" s="7" t="s">
        <v>19</v>
      </c>
      <c r="B19" s="8">
        <v>115</v>
      </c>
      <c r="C19" s="9">
        <v>2.5</v>
      </c>
      <c r="D19" s="9">
        <v>9200</v>
      </c>
      <c r="H19" s="19"/>
    </row>
    <row r="20" spans="1:8" s="2" customFormat="1" ht="27" customHeight="1">
      <c r="A20" s="21" t="s">
        <v>20</v>
      </c>
      <c r="B20" s="8">
        <v>122</v>
      </c>
      <c r="C20" s="9">
        <v>840</v>
      </c>
      <c r="D20" s="9">
        <v>102480</v>
      </c>
    </row>
    <row r="21" spans="1:8" s="2" customFormat="1" ht="27" customHeight="1">
      <c r="A21" s="21" t="s">
        <v>21</v>
      </c>
      <c r="B21" s="8">
        <v>122</v>
      </c>
      <c r="C21" s="9">
        <v>2.5</v>
      </c>
      <c r="D21" s="9">
        <v>9760</v>
      </c>
      <c r="H21" s="19"/>
    </row>
    <row r="22" spans="1:8" s="2" customFormat="1" ht="24.95" customHeight="1">
      <c r="A22" s="26"/>
      <c r="B22" s="27"/>
      <c r="C22" s="28"/>
      <c r="D22" s="18"/>
      <c r="H22" s="19"/>
    </row>
    <row r="23" spans="1:8" s="2" customFormat="1" ht="35.1" customHeight="1">
      <c r="A23" s="245" t="s">
        <v>22</v>
      </c>
      <c r="B23" s="245"/>
      <c r="C23" s="245"/>
      <c r="D23" s="29">
        <v>27881012</v>
      </c>
      <c r="E23" s="19"/>
      <c r="F23" s="19"/>
      <c r="H23" s="4">
        <v>0</v>
      </c>
    </row>
    <row r="24" spans="1:8" s="2" customFormat="1" ht="15">
      <c r="C24" s="30"/>
      <c r="D24" s="30"/>
      <c r="F24" s="19"/>
    </row>
    <row r="25" spans="1:8" s="2" customFormat="1" ht="15">
      <c r="A25" s="31"/>
      <c r="B25" s="31"/>
      <c r="C25" s="32"/>
      <c r="D25" s="30"/>
    </row>
    <row r="26" spans="1:8" s="2" customFormat="1" ht="15">
      <c r="A26" s="31"/>
      <c r="B26" s="31"/>
      <c r="C26" s="32"/>
      <c r="D26" s="30"/>
    </row>
    <row r="27" spans="1:8" s="2" customFormat="1" ht="15">
      <c r="A27" s="33"/>
      <c r="B27" s="31"/>
      <c r="C27" s="32"/>
      <c r="D27" s="30"/>
    </row>
    <row r="28" spans="1:8" s="2" customFormat="1" ht="15">
      <c r="A28" s="31"/>
      <c r="B28" s="31"/>
      <c r="C28" s="32"/>
      <c r="D28" s="30"/>
    </row>
    <row r="29" spans="1:8" s="2" customFormat="1" ht="15">
      <c r="A29" s="31"/>
      <c r="B29" s="31"/>
      <c r="C29" s="31"/>
    </row>
    <row r="30" spans="1:8" s="2" customFormat="1" ht="15">
      <c r="A30" s="31"/>
      <c r="B30" s="31"/>
      <c r="C30" s="31"/>
    </row>
    <row r="31" spans="1:8" s="2" customFormat="1" ht="15">
      <c r="A31" s="26"/>
      <c r="B31" s="31"/>
      <c r="C31" s="31"/>
    </row>
    <row r="32" spans="1:8" s="2" customFormat="1" ht="15">
      <c r="A32" s="31"/>
      <c r="B32" s="31"/>
      <c r="C32" s="31"/>
    </row>
    <row r="33" spans="1:3" s="2" customFormat="1" ht="15">
      <c r="A33" s="31"/>
      <c r="B33" s="31"/>
      <c r="C33" s="31"/>
    </row>
    <row r="34" spans="1:3" s="2" customFormat="1" ht="15">
      <c r="A34" s="31"/>
      <c r="B34" s="31"/>
      <c r="C34" s="31"/>
    </row>
    <row r="35" spans="1:3" s="2" customFormat="1" ht="15">
      <c r="A35" s="31"/>
      <c r="B35" s="31"/>
      <c r="C35" s="31"/>
    </row>
    <row r="36" spans="1:3" s="2" customFormat="1" ht="15">
      <c r="A36" s="26"/>
      <c r="B36" s="31"/>
      <c r="C36" s="31"/>
    </row>
    <row r="37" spans="1:3" s="2" customFormat="1" ht="15">
      <c r="A37" s="31"/>
      <c r="B37" s="31"/>
      <c r="C37" s="31"/>
    </row>
    <row r="38" spans="1:3" s="2" customFormat="1" ht="15"/>
    <row r="39" spans="1:3" s="2" customFormat="1" ht="15"/>
    <row r="40" spans="1:3" s="2" customFormat="1" ht="15"/>
    <row r="41" spans="1:3" s="2" customFormat="1" ht="15"/>
    <row r="42" spans="1:3" s="2" customFormat="1" ht="15"/>
    <row r="43" spans="1:3" s="2" customFormat="1" ht="15"/>
  </sheetData>
  <mergeCells count="5">
    <mergeCell ref="A23:C23"/>
    <mergeCell ref="A1:D1"/>
    <mergeCell ref="A2:D2"/>
    <mergeCell ref="A3:C3"/>
    <mergeCell ref="A9:C9"/>
  </mergeCells>
  <phoneticPr fontId="0" type="noConversion"/>
  <printOptions horizontalCentered="1"/>
  <pageMargins left="0.39370078740157477" right="0.39370078740157477" top="0.78740157480314965" bottom="0.78740157480314965" header="0.39370078740157477" footer="0.39370078740157477"/>
  <pageSetup paperSize="0" scale="88" fitToWidth="0" fitToHeight="0" orientation="landscape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sqref="A1:D1"/>
    </sheetView>
  </sheetViews>
  <sheetFormatPr defaultColWidth="8" defaultRowHeight="12.75"/>
  <cols>
    <col min="1" max="1" width="61.625" style="1" customWidth="1"/>
    <col min="2" max="2" width="12.75" style="1" customWidth="1"/>
    <col min="3" max="3" width="10.5" style="1" customWidth="1"/>
    <col min="4" max="4" width="22" style="1" customWidth="1"/>
    <col min="5" max="7" width="16.25" style="1" customWidth="1"/>
    <col min="8" max="8" width="39.25" style="1" customWidth="1"/>
    <col min="9" max="16384" width="8" style="1"/>
  </cols>
  <sheetData>
    <row r="1" spans="1:8" ht="55.5" customHeight="1">
      <c r="A1" s="241" t="s">
        <v>30</v>
      </c>
      <c r="B1" s="241"/>
      <c r="C1" s="241"/>
      <c r="D1" s="241"/>
    </row>
    <row r="2" spans="1:8" s="2" customFormat="1" ht="39.950000000000003" customHeight="1">
      <c r="A2" s="246" t="s">
        <v>31</v>
      </c>
      <c r="B2" s="246"/>
      <c r="C2" s="246"/>
      <c r="D2" s="246"/>
    </row>
    <row r="3" spans="1:8" s="2" customFormat="1" ht="15.95" customHeight="1">
      <c r="A3" s="247" t="s">
        <v>2</v>
      </c>
      <c r="B3" s="247"/>
      <c r="C3" s="247"/>
      <c r="D3" s="3">
        <v>2261264</v>
      </c>
      <c r="H3" s="4"/>
    </row>
    <row r="4" spans="1:8" s="2" customFormat="1" ht="15.95" customHeight="1">
      <c r="A4" s="5" t="s">
        <v>3</v>
      </c>
      <c r="B4" s="5" t="s">
        <v>4</v>
      </c>
      <c r="C4" s="5" t="s">
        <v>5</v>
      </c>
      <c r="D4" s="6" t="s">
        <v>6</v>
      </c>
    </row>
    <row r="5" spans="1:8" s="2" customFormat="1" ht="27" customHeight="1">
      <c r="A5" s="7" t="s">
        <v>7</v>
      </c>
      <c r="B5" s="8">
        <v>1619118</v>
      </c>
      <c r="C5" s="9">
        <v>0.56999999999999995</v>
      </c>
      <c r="D5" s="34">
        <v>928264</v>
      </c>
      <c r="E5" s="4"/>
      <c r="H5" s="4"/>
    </row>
    <row r="6" spans="1:8" s="2" customFormat="1" ht="27" customHeight="1">
      <c r="A6" s="10" t="s">
        <v>8</v>
      </c>
      <c r="B6" s="11">
        <v>1468688</v>
      </c>
      <c r="C6" s="9">
        <v>0.89</v>
      </c>
      <c r="D6" s="34">
        <v>1310000</v>
      </c>
      <c r="E6" s="4"/>
      <c r="H6" s="4"/>
    </row>
    <row r="7" spans="1:8" s="2" customFormat="1" ht="27" customHeight="1">
      <c r="A7" s="7" t="s">
        <v>9</v>
      </c>
      <c r="B7" s="11">
        <v>134466</v>
      </c>
      <c r="C7" s="9">
        <v>0.17</v>
      </c>
      <c r="D7" s="34">
        <v>23000</v>
      </c>
      <c r="E7" s="4"/>
      <c r="H7" s="4"/>
    </row>
    <row r="8" spans="1:8" s="2" customFormat="1" ht="24.95" customHeight="1">
      <c r="A8" s="16"/>
      <c r="B8" s="17"/>
      <c r="C8" s="18"/>
      <c r="D8" s="18"/>
    </row>
    <row r="9" spans="1:8" s="2" customFormat="1" ht="15.95" customHeight="1">
      <c r="A9" s="248" t="s">
        <v>29</v>
      </c>
      <c r="B9" s="248"/>
      <c r="C9" s="248"/>
      <c r="D9" s="36">
        <v>25018948</v>
      </c>
      <c r="E9" s="19"/>
    </row>
    <row r="10" spans="1:8" s="2" customFormat="1" ht="15.95" customHeight="1">
      <c r="A10" s="15" t="s">
        <v>3</v>
      </c>
      <c r="B10" s="15" t="s">
        <v>4</v>
      </c>
      <c r="C10" s="15" t="s">
        <v>5</v>
      </c>
      <c r="D10" s="6" t="s">
        <v>6</v>
      </c>
    </row>
    <row r="11" spans="1:8" s="2" customFormat="1" ht="27" customHeight="1">
      <c r="A11" s="20" t="s">
        <v>12</v>
      </c>
      <c r="B11" s="8">
        <v>2977628</v>
      </c>
      <c r="C11" s="34">
        <v>4.1399999999999997</v>
      </c>
      <c r="D11" s="34">
        <v>12319408</v>
      </c>
      <c r="E11" s="19"/>
      <c r="F11" s="4"/>
      <c r="G11" s="19"/>
      <c r="H11" s="19"/>
    </row>
    <row r="12" spans="1:8" s="2" customFormat="1" ht="27" customHeight="1">
      <c r="A12" s="21" t="s">
        <v>13</v>
      </c>
      <c r="B12" s="8">
        <v>1619118</v>
      </c>
      <c r="C12" s="34">
        <v>2.93</v>
      </c>
      <c r="D12" s="34">
        <v>4750000</v>
      </c>
      <c r="E12" s="19"/>
      <c r="F12" s="4"/>
      <c r="G12" s="19"/>
      <c r="H12" s="19"/>
    </row>
    <row r="13" spans="1:8" s="2" customFormat="1" ht="27" customHeight="1">
      <c r="A13" s="21" t="s">
        <v>14</v>
      </c>
      <c r="B13" s="22"/>
      <c r="C13" s="34">
        <v>23</v>
      </c>
      <c r="D13" s="34">
        <v>201500</v>
      </c>
    </row>
    <row r="14" spans="1:8" s="2" customFormat="1" ht="27" customHeight="1">
      <c r="A14" s="23" t="s">
        <v>15</v>
      </c>
      <c r="B14" s="22"/>
      <c r="C14" s="9"/>
      <c r="D14" s="9">
        <v>330000</v>
      </c>
    </row>
    <row r="15" spans="1:8" s="2" customFormat="1" ht="27" customHeight="1">
      <c r="A15" s="21" t="s">
        <v>16</v>
      </c>
      <c r="B15" s="8">
        <v>3220808</v>
      </c>
      <c r="C15" s="34">
        <v>1.1000000000000001</v>
      </c>
      <c r="D15" s="34">
        <v>3550000</v>
      </c>
      <c r="H15" s="24"/>
    </row>
    <row r="16" spans="1:8" s="2" customFormat="1" ht="27" customHeight="1">
      <c r="A16" s="21" t="s">
        <v>17</v>
      </c>
      <c r="B16" s="25">
        <v>730000</v>
      </c>
      <c r="C16" s="9">
        <v>5</v>
      </c>
      <c r="D16" s="34">
        <v>3650000</v>
      </c>
    </row>
    <row r="17" spans="1:8" s="2" customFormat="1" ht="15">
      <c r="A17" s="15" t="s">
        <v>3</v>
      </c>
      <c r="B17" s="15" t="s">
        <v>10</v>
      </c>
      <c r="C17" s="15" t="s">
        <v>5</v>
      </c>
      <c r="D17" s="6" t="s">
        <v>6</v>
      </c>
    </row>
    <row r="18" spans="1:8" s="2" customFormat="1" ht="27" customHeight="1">
      <c r="A18" s="7" t="s">
        <v>18</v>
      </c>
      <c r="B18" s="8">
        <v>115</v>
      </c>
      <c r="C18" s="9">
        <v>840</v>
      </c>
      <c r="D18" s="34">
        <v>96600</v>
      </c>
      <c r="H18" s="19"/>
    </row>
    <row r="19" spans="1:8" s="2" customFormat="1" ht="27" customHeight="1">
      <c r="A19" s="7" t="s">
        <v>19</v>
      </c>
      <c r="B19" s="8">
        <v>115</v>
      </c>
      <c r="C19" s="9">
        <v>2.5</v>
      </c>
      <c r="D19" s="34">
        <v>9200</v>
      </c>
      <c r="H19" s="19"/>
    </row>
    <row r="20" spans="1:8" s="2" customFormat="1" ht="27" customHeight="1">
      <c r="A20" s="21" t="s">
        <v>20</v>
      </c>
      <c r="B20" s="8">
        <v>122</v>
      </c>
      <c r="C20" s="9">
        <v>840</v>
      </c>
      <c r="D20" s="34">
        <v>102480</v>
      </c>
    </row>
    <row r="21" spans="1:8" s="2" customFormat="1" ht="27" customHeight="1">
      <c r="A21" s="21" t="s">
        <v>21</v>
      </c>
      <c r="B21" s="8">
        <v>122</v>
      </c>
      <c r="C21" s="9">
        <v>2.5</v>
      </c>
      <c r="D21" s="34">
        <v>9760</v>
      </c>
      <c r="H21" s="19"/>
    </row>
    <row r="22" spans="1:8" s="2" customFormat="1" ht="24.95" customHeight="1">
      <c r="A22" s="26"/>
      <c r="B22" s="27"/>
      <c r="C22" s="28"/>
      <c r="D22" s="18"/>
      <c r="H22" s="19"/>
    </row>
    <row r="23" spans="1:8" s="2" customFormat="1" ht="35.1" customHeight="1">
      <c r="A23" s="245" t="s">
        <v>22</v>
      </c>
      <c r="B23" s="245"/>
      <c r="C23" s="245"/>
      <c r="D23" s="38">
        <v>27280212</v>
      </c>
      <c r="E23" s="19"/>
      <c r="F23" s="19"/>
      <c r="H23" s="4">
        <v>0</v>
      </c>
    </row>
    <row r="24" spans="1:8" s="2" customFormat="1" ht="15">
      <c r="C24" s="30"/>
      <c r="D24" s="30"/>
      <c r="F24" s="19"/>
    </row>
    <row r="25" spans="1:8" s="2" customFormat="1" ht="15">
      <c r="A25" s="31"/>
      <c r="B25" s="31"/>
      <c r="C25" s="32"/>
      <c r="D25" s="30"/>
    </row>
    <row r="26" spans="1:8" s="2" customFormat="1" ht="15">
      <c r="A26" s="31"/>
      <c r="B26" s="31"/>
      <c r="C26" s="32"/>
      <c r="D26" s="30"/>
    </row>
    <row r="27" spans="1:8" s="2" customFormat="1" ht="15">
      <c r="A27" s="33"/>
      <c r="B27" s="31"/>
      <c r="C27" s="32"/>
      <c r="D27" s="30"/>
    </row>
    <row r="28" spans="1:8" s="2" customFormat="1" ht="15">
      <c r="A28" s="31"/>
      <c r="B28" s="31"/>
      <c r="C28" s="32"/>
      <c r="D28" s="30"/>
    </row>
    <row r="29" spans="1:8" s="2" customFormat="1" ht="15">
      <c r="A29" s="31"/>
      <c r="B29" s="31"/>
      <c r="C29" s="31"/>
    </row>
    <row r="30" spans="1:8" s="2" customFormat="1" ht="15">
      <c r="A30" s="31"/>
      <c r="B30" s="31"/>
      <c r="C30" s="31"/>
    </row>
    <row r="31" spans="1:8" s="2" customFormat="1" ht="15">
      <c r="A31" s="26"/>
      <c r="B31" s="31"/>
      <c r="C31" s="31"/>
    </row>
    <row r="32" spans="1:8" s="2" customFormat="1" ht="15">
      <c r="A32" s="31"/>
      <c r="B32" s="31"/>
      <c r="C32" s="31"/>
    </row>
    <row r="33" spans="1:3" s="2" customFormat="1" ht="15">
      <c r="A33" s="31"/>
      <c r="B33" s="31"/>
      <c r="C33" s="31"/>
    </row>
    <row r="34" spans="1:3" s="2" customFormat="1" ht="15">
      <c r="A34" s="31"/>
      <c r="B34" s="31"/>
      <c r="C34" s="31"/>
    </row>
    <row r="35" spans="1:3" s="2" customFormat="1" ht="15">
      <c r="A35" s="31"/>
      <c r="B35" s="31"/>
      <c r="C35" s="31"/>
    </row>
    <row r="36" spans="1:3" s="2" customFormat="1" ht="15">
      <c r="A36" s="26"/>
      <c r="B36" s="31"/>
      <c r="C36" s="31"/>
    </row>
    <row r="37" spans="1:3" s="2" customFormat="1" ht="15">
      <c r="A37" s="31"/>
      <c r="B37" s="31"/>
      <c r="C37" s="31"/>
    </row>
    <row r="38" spans="1:3" s="2" customFormat="1" ht="15"/>
    <row r="39" spans="1:3" s="2" customFormat="1" ht="15"/>
    <row r="40" spans="1:3" s="2" customFormat="1" ht="15"/>
    <row r="41" spans="1:3" s="2" customFormat="1" ht="15"/>
    <row r="42" spans="1:3" s="2" customFormat="1" ht="15"/>
    <row r="43" spans="1:3" s="2" customFormat="1" ht="15"/>
  </sheetData>
  <mergeCells count="5">
    <mergeCell ref="A23:C23"/>
    <mergeCell ref="A1:D1"/>
    <mergeCell ref="A2:D2"/>
    <mergeCell ref="A3:C3"/>
    <mergeCell ref="A9:C9"/>
  </mergeCells>
  <phoneticPr fontId="0" type="noConversion"/>
  <printOptions horizontalCentered="1"/>
  <pageMargins left="0.39370078740157477" right="0.39370078740157477" top="0.78740157480314965" bottom="0.78740157480314965" header="0.39370078740157477" footer="0.39370078740157477"/>
  <pageSetup paperSize="0" scale="88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10</vt:i4>
      </vt:variant>
    </vt:vector>
  </HeadingPairs>
  <TitlesOfParts>
    <vt:vector size="21" baseType="lpstr">
      <vt:lpstr>2016</vt:lpstr>
      <vt:lpstr>FdA 2016</vt:lpstr>
      <vt:lpstr>2016 Vecchio</vt:lpstr>
      <vt:lpstr>Calcoli</vt:lpstr>
      <vt:lpstr>2016-2015-2014 FUG</vt:lpstr>
      <vt:lpstr>2015</vt:lpstr>
      <vt:lpstr>2014_FUG</vt:lpstr>
      <vt:lpstr>2014</vt:lpstr>
      <vt:lpstr>2013</vt:lpstr>
      <vt:lpstr>Comp.Prod.</vt:lpstr>
      <vt:lpstr>Compensi Personale</vt:lpstr>
      <vt:lpstr>'2013'!Area_stampa</vt:lpstr>
      <vt:lpstr>'2014'!Area_stampa</vt:lpstr>
      <vt:lpstr>'2014_FUG'!Area_stampa</vt:lpstr>
      <vt:lpstr>'2015'!Area_stampa</vt:lpstr>
      <vt:lpstr>'2016'!Area_stampa</vt:lpstr>
      <vt:lpstr>'2016 Vecchio'!Area_stampa</vt:lpstr>
      <vt:lpstr>'2016-2015-2014 FUG'!Area_stampa</vt:lpstr>
      <vt:lpstr>Calcoli!Area_stampa</vt:lpstr>
      <vt:lpstr>Comp.Prod.!Area_stampa</vt:lpstr>
      <vt:lpstr>'FdA 2016'!Area_stampa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piscopo</dc:creator>
  <cp:lastModifiedBy>ITALIA FABIO</cp:lastModifiedBy>
  <cp:revision>1</cp:revision>
  <cp:lastPrinted>2019-05-17T11:06:14Z</cp:lastPrinted>
  <dcterms:created xsi:type="dcterms:W3CDTF">2017-12-12T08:26:41Z</dcterms:created>
  <dcterms:modified xsi:type="dcterms:W3CDTF">2019-05-20T09:42:46Z</dcterms:modified>
</cp:coreProperties>
</file>